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Aaron\Documents\Accounts\A&amp;G\Useful Articles\"/>
    </mc:Choice>
  </mc:AlternateContent>
  <xr:revisionPtr revIDLastSave="0" documentId="13_ncr:1_{EB95168B-017F-496D-B7CA-890F2BD230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tected2020-21" sheetId="10" r:id="rId1"/>
    <sheet name="2020-21" sheetId="9" r:id="rId2"/>
    <sheet name="Protected2019-20" sheetId="8" r:id="rId3"/>
    <sheet name="2019-20" sheetId="7" r:id="rId4"/>
    <sheet name="Protected18-19" sheetId="6" r:id="rId5"/>
    <sheet name="2018-19" sheetId="5" r:id="rId6"/>
    <sheet name="Protected17-18" sheetId="4" r:id="rId7"/>
    <sheet name="2017-18" sheetId="3" r:id="rId8"/>
    <sheet name="Protected16-17" sheetId="2" r:id="rId9"/>
    <sheet name="2016-17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0" l="1"/>
  <c r="C33" i="10" s="1"/>
  <c r="C38" i="10"/>
  <c r="C44" i="10" s="1"/>
  <c r="C26" i="10"/>
  <c r="C14" i="10"/>
  <c r="G6" i="10"/>
  <c r="C38" i="9"/>
  <c r="C14" i="9" s="1"/>
  <c r="G6" i="9"/>
  <c r="C40" i="10" l="1"/>
  <c r="C41" i="10"/>
  <c r="C17" i="10" s="1"/>
  <c r="C47" i="10"/>
  <c r="C20" i="10"/>
  <c r="C23" i="10" s="1"/>
  <c r="C32" i="10"/>
  <c r="C35" i="10" s="1"/>
  <c r="C21" i="10"/>
  <c r="C39" i="10"/>
  <c r="C45" i="9"/>
  <c r="C39" i="9"/>
  <c r="C44" i="9"/>
  <c r="C26" i="9"/>
  <c r="C40" i="9"/>
  <c r="C41" i="9"/>
  <c r="C38" i="8"/>
  <c r="C14" i="8" s="1"/>
  <c r="G6" i="8"/>
  <c r="C41" i="7"/>
  <c r="C17" i="7" s="1"/>
  <c r="C38" i="7"/>
  <c r="C45" i="7" s="1"/>
  <c r="G6" i="7"/>
  <c r="C42" i="10" l="1"/>
  <c r="C29" i="10"/>
  <c r="C28" i="10"/>
  <c r="C16" i="10"/>
  <c r="C27" i="10"/>
  <c r="C30" i="10" s="1"/>
  <c r="C15" i="10"/>
  <c r="C18" i="10" s="1"/>
  <c r="G19" i="10"/>
  <c r="G31" i="10"/>
  <c r="C33" i="9"/>
  <c r="C21" i="9"/>
  <c r="C20" i="9"/>
  <c r="C32" i="9"/>
  <c r="C27" i="9"/>
  <c r="C15" i="9"/>
  <c r="C47" i="9"/>
  <c r="C17" i="9"/>
  <c r="C29" i="9"/>
  <c r="C16" i="9"/>
  <c r="C28" i="9"/>
  <c r="C30" i="9" s="1"/>
  <c r="C42" i="9"/>
  <c r="C33" i="7"/>
  <c r="C21" i="7"/>
  <c r="C29" i="7"/>
  <c r="C39" i="8"/>
  <c r="C44" i="8"/>
  <c r="C26" i="8"/>
  <c r="C40" i="8"/>
  <c r="C45" i="8"/>
  <c r="C41" i="8"/>
  <c r="C40" i="7"/>
  <c r="C14" i="7"/>
  <c r="C26" i="7"/>
  <c r="C44" i="7"/>
  <c r="C47" i="7" s="1"/>
  <c r="C39" i="7"/>
  <c r="C42" i="7" s="1"/>
  <c r="C34" i="6"/>
  <c r="G6" i="6"/>
  <c r="C34" i="5"/>
  <c r="G6" i="5"/>
  <c r="F19" i="10" l="1"/>
  <c r="F31" i="10"/>
  <c r="C35" i="9"/>
  <c r="C23" i="9"/>
  <c r="C18" i="9"/>
  <c r="G19" i="9"/>
  <c r="G31" i="9"/>
  <c r="F31" i="9" s="1"/>
  <c r="C35" i="7"/>
  <c r="C33" i="8"/>
  <c r="C21" i="8"/>
  <c r="C27" i="8"/>
  <c r="C15" i="8"/>
  <c r="C42" i="8"/>
  <c r="C16" i="8"/>
  <c r="C28" i="8"/>
  <c r="C47" i="8"/>
  <c r="C17" i="8"/>
  <c r="C29" i="8"/>
  <c r="C20" i="8"/>
  <c r="C32" i="8"/>
  <c r="C35" i="8" s="1"/>
  <c r="G31" i="7"/>
  <c r="G19" i="7"/>
  <c r="C32" i="7"/>
  <c r="C20" i="7"/>
  <c r="C23" i="7" s="1"/>
  <c r="C28" i="7"/>
  <c r="C16" i="7"/>
  <c r="C27" i="7"/>
  <c r="C15" i="7"/>
  <c r="C18" i="7" s="1"/>
  <c r="F19" i="7" s="1"/>
  <c r="C39" i="6"/>
  <c r="C36" i="6"/>
  <c r="C14" i="6"/>
  <c r="C24" i="6"/>
  <c r="C35" i="6"/>
  <c r="C14" i="5"/>
  <c r="C24" i="5"/>
  <c r="C35" i="5"/>
  <c r="C36" i="5"/>
  <c r="C39" i="5"/>
  <c r="C34" i="4"/>
  <c r="G6" i="4"/>
  <c r="C36" i="4" s="1"/>
  <c r="C34" i="3"/>
  <c r="G6" i="3"/>
  <c r="C36" i="3" s="1"/>
  <c r="C26" i="3" s="1"/>
  <c r="C30" i="8" l="1"/>
  <c r="F19" i="9"/>
  <c r="C30" i="7"/>
  <c r="F31" i="7" s="1"/>
  <c r="C23" i="8"/>
  <c r="G19" i="8"/>
  <c r="G31" i="8"/>
  <c r="C18" i="8"/>
  <c r="C29" i="6"/>
  <c r="C31" i="6" s="1"/>
  <c r="C19" i="6"/>
  <c r="C21" i="6" s="1"/>
  <c r="C25" i="6"/>
  <c r="C15" i="6"/>
  <c r="C37" i="6"/>
  <c r="C26" i="6"/>
  <c r="C16" i="6"/>
  <c r="C41" i="6"/>
  <c r="C25" i="5"/>
  <c r="C15" i="5"/>
  <c r="C29" i="5"/>
  <c r="C31" i="5" s="1"/>
  <c r="C19" i="5"/>
  <c r="C21" i="5" s="1"/>
  <c r="C37" i="5"/>
  <c r="C26" i="5"/>
  <c r="C27" i="5" s="1"/>
  <c r="C16" i="5"/>
  <c r="C41" i="5"/>
  <c r="C26" i="4"/>
  <c r="C16" i="4"/>
  <c r="C39" i="4"/>
  <c r="C14" i="4"/>
  <c r="C24" i="4"/>
  <c r="C35" i="4"/>
  <c r="C16" i="3"/>
  <c r="C39" i="3"/>
  <c r="C14" i="3"/>
  <c r="C24" i="3"/>
  <c r="C35" i="3"/>
  <c r="C37" i="3" s="1"/>
  <c r="C34" i="2"/>
  <c r="C24" i="2" s="1"/>
  <c r="C14" i="2"/>
  <c r="G6" i="2"/>
  <c r="G6" i="1"/>
  <c r="C34" i="1"/>
  <c r="C14" i="1" s="1"/>
  <c r="C27" i="6" l="1"/>
  <c r="F31" i="8"/>
  <c r="C17" i="6"/>
  <c r="F17" i="6" s="1"/>
  <c r="F19" i="8"/>
  <c r="G27" i="6"/>
  <c r="F27" i="6" s="1"/>
  <c r="G17" i="6"/>
  <c r="C17" i="5"/>
  <c r="G27" i="5"/>
  <c r="F27" i="5" s="1"/>
  <c r="G17" i="5"/>
  <c r="C25" i="4"/>
  <c r="C27" i="4" s="1"/>
  <c r="C15" i="4"/>
  <c r="C29" i="4"/>
  <c r="C31" i="4" s="1"/>
  <c r="C19" i="4"/>
  <c r="C21" i="4" s="1"/>
  <c r="C41" i="4"/>
  <c r="C17" i="4"/>
  <c r="C37" i="4"/>
  <c r="G27" i="3"/>
  <c r="G17" i="3"/>
  <c r="C25" i="3"/>
  <c r="C15" i="3"/>
  <c r="C17" i="3" s="1"/>
  <c r="C29" i="3"/>
  <c r="C31" i="3" s="1"/>
  <c r="C19" i="3"/>
  <c r="C21" i="3" s="1"/>
  <c r="C27" i="3"/>
  <c r="C41" i="3"/>
  <c r="C39" i="2"/>
  <c r="C35" i="2"/>
  <c r="C36" i="2"/>
  <c r="C35" i="1"/>
  <c r="C39" i="1"/>
  <c r="C24" i="1"/>
  <c r="C36" i="1"/>
  <c r="F17" i="5" l="1"/>
  <c r="C25" i="1"/>
  <c r="C15" i="1"/>
  <c r="C16" i="1"/>
  <c r="C26" i="1"/>
  <c r="C37" i="2"/>
  <c r="G17" i="2" s="1"/>
  <c r="C41" i="1"/>
  <c r="C19" i="1"/>
  <c r="C21" i="1" s="1"/>
  <c r="C29" i="1"/>
  <c r="C31" i="1" s="1"/>
  <c r="G27" i="4"/>
  <c r="F27" i="4" s="1"/>
  <c r="G17" i="4"/>
  <c r="F17" i="4" s="1"/>
  <c r="F17" i="3"/>
  <c r="F27" i="3"/>
  <c r="G27" i="2"/>
  <c r="C29" i="2"/>
  <c r="C31" i="2" s="1"/>
  <c r="C19" i="2"/>
  <c r="C21" i="2" s="1"/>
  <c r="C26" i="2"/>
  <c r="C16" i="2"/>
  <c r="C41" i="2"/>
  <c r="C25" i="2"/>
  <c r="C15" i="2"/>
  <c r="C37" i="1"/>
  <c r="C27" i="1" l="1"/>
  <c r="G17" i="1"/>
  <c r="G27" i="1"/>
  <c r="C27" i="2"/>
  <c r="F27" i="2" s="1"/>
  <c r="C17" i="1"/>
  <c r="C17" i="2"/>
  <c r="F17" i="2" s="1"/>
  <c r="F27" i="1" l="1"/>
  <c r="F17" i="1"/>
</calcChain>
</file>

<file path=xl/sharedStrings.xml><?xml version="1.0" encoding="utf-8"?>
<sst xmlns="http://schemas.openxmlformats.org/spreadsheetml/2006/main" count="430" uniqueCount="39">
  <si>
    <t>Hourly Rate</t>
  </si>
  <si>
    <t>Hours per Week</t>
  </si>
  <si>
    <t>Tax code</t>
  </si>
  <si>
    <t>L</t>
  </si>
  <si>
    <t>Weekly Pay</t>
  </si>
  <si>
    <t>Gross</t>
  </si>
  <si>
    <t>Employee National Insurance</t>
  </si>
  <si>
    <t>Tax</t>
  </si>
  <si>
    <t>Net Pay</t>
  </si>
  <si>
    <t>Employers National Insurance</t>
  </si>
  <si>
    <t>Total Cost to Employer</t>
  </si>
  <si>
    <t>Monthly Pay</t>
  </si>
  <si>
    <t>Annual Pay</t>
  </si>
  <si>
    <t>Employee NI threshold</t>
  </si>
  <si>
    <t>Tax Threshold</t>
  </si>
  <si>
    <t>Employer NI Threshold</t>
  </si>
  <si>
    <t>Tax Rate %</t>
  </si>
  <si>
    <t>Employee NI Rate %</t>
  </si>
  <si>
    <t>Employer NI Rate %</t>
  </si>
  <si>
    <t>Master Data</t>
  </si>
  <si>
    <t>Employee Data</t>
  </si>
  <si>
    <t>Extrapolations</t>
  </si>
  <si>
    <t>Holiday pay inclusive</t>
  </si>
  <si>
    <t>Standard rate taxpayer only</t>
  </si>
  <si>
    <t>2016/17</t>
  </si>
  <si>
    <t>Tax Year</t>
  </si>
  <si>
    <t>Individual Employment Taxes Model</t>
  </si>
  <si>
    <t>INDIVIDUAL EMPLOYMENT TAXES MODEL</t>
  </si>
  <si>
    <t>2017/18</t>
  </si>
  <si>
    <t>2018/19</t>
  </si>
  <si>
    <t>2019/20</t>
  </si>
  <si>
    <t>In Nest pension Y/N</t>
  </si>
  <si>
    <t>Nest Pension (Employer)</t>
  </si>
  <si>
    <t>Nest Pension (Employee)</t>
  </si>
  <si>
    <t>Nest pension employer %</t>
  </si>
  <si>
    <t>Nest Pension employee %</t>
  </si>
  <si>
    <t>Nest qualifying earnings</t>
  </si>
  <si>
    <t>y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</si>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</sst>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0" fillId="0" borderId="6" xfId="1" applyFont="1" applyBorder="1"/>
    <xf numFmtId="0" fontId="0" fillId="0" borderId="9" xfId="0" applyBorder="1"/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43" fontId="0" fillId="2" borderId="6" xfId="1" applyFont="1" applyFill="1" applyBorder="1" applyProtection="1">
      <protection locked="0"/>
    </xf>
    <xf numFmtId="165" fontId="0" fillId="2" borderId="6" xfId="2" applyNumberFormat="1" applyFont="1" applyFill="1" applyBorder="1" applyProtection="1">
      <protection locked="0"/>
    </xf>
    <xf numFmtId="165" fontId="0" fillId="2" borderId="8" xfId="2" applyNumberFormat="1" applyFont="1" applyFill="1" applyBorder="1" applyProtection="1">
      <protection locked="0"/>
    </xf>
    <xf numFmtId="0" fontId="5" fillId="0" borderId="5" xfId="0" applyFont="1" applyBorder="1"/>
    <xf numFmtId="0" fontId="0" fillId="0" borderId="8" xfId="0" applyBorder="1"/>
    <xf numFmtId="0" fontId="0" fillId="0" borderId="12" xfId="0" applyBorder="1"/>
    <xf numFmtId="164" fontId="0" fillId="0" borderId="13" xfId="0" applyNumberFormat="1" applyBorder="1"/>
    <xf numFmtId="164" fontId="2" fillId="0" borderId="0" xfId="0" applyNumberFormat="1" applyFont="1"/>
    <xf numFmtId="164" fontId="4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64" fontId="0" fillId="0" borderId="10" xfId="0" applyNumberFormat="1" applyBorder="1"/>
    <xf numFmtId="0" fontId="3" fillId="0" borderId="11" xfId="0" applyFont="1" applyBorder="1" applyAlignment="1">
      <alignment horizontal="center"/>
    </xf>
    <xf numFmtId="165" fontId="0" fillId="2" borderId="4" xfId="2" applyNumberFormat="1" applyFont="1" applyFill="1" applyBorder="1" applyProtection="1">
      <protection locked="0"/>
    </xf>
    <xf numFmtId="43" fontId="6" fillId="2" borderId="8" xfId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7F77-D80E-4448-833E-6D823F3CFCB6}">
  <dimension ref="B1:G48"/>
  <sheetViews>
    <sheetView tabSelected="1" workbookViewId="0"/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7" t="s">
        <v>38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33">
        <v>8.7200000000000006</v>
      </c>
      <c r="D5" s="7"/>
      <c r="F5" s="6" t="s">
        <v>13</v>
      </c>
      <c r="G5" s="15">
        <v>9500</v>
      </c>
    </row>
    <row r="6" spans="2:7" x14ac:dyDescent="0.25">
      <c r="B6" s="6" t="s">
        <v>1</v>
      </c>
      <c r="C6" s="32">
        <v>37.5</v>
      </c>
      <c r="D6" s="7"/>
      <c r="F6" s="6" t="s">
        <v>14</v>
      </c>
      <c r="G6" s="9">
        <f>C7*10</f>
        <v>12500</v>
      </c>
    </row>
    <row r="7" spans="2:7" x14ac:dyDescent="0.25">
      <c r="B7" s="6" t="s">
        <v>2</v>
      </c>
      <c r="C7" s="32">
        <v>1250</v>
      </c>
      <c r="D7" s="30" t="s">
        <v>3</v>
      </c>
      <c r="F7" s="6" t="s">
        <v>15</v>
      </c>
      <c r="G7" s="15">
        <v>8788</v>
      </c>
    </row>
    <row r="8" spans="2:7" x14ac:dyDescent="0.25">
      <c r="B8" s="6" t="s">
        <v>31</v>
      </c>
      <c r="C8" s="32" t="s">
        <v>37</v>
      </c>
      <c r="D8" s="31"/>
      <c r="F8" s="8" t="s">
        <v>16</v>
      </c>
      <c r="G8" s="17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x14ac:dyDescent="0.25">
      <c r="B11" s="34" t="s">
        <v>21</v>
      </c>
      <c r="C11" s="35"/>
      <c r="D11" s="36"/>
      <c r="F11" s="3" t="s">
        <v>34</v>
      </c>
      <c r="G11" s="28">
        <v>0.03</v>
      </c>
    </row>
    <row r="12" spans="2:7" ht="15" customHeight="1" x14ac:dyDescent="0.25">
      <c r="B12" s="3"/>
      <c r="C12" s="4"/>
      <c r="D12" s="5"/>
      <c r="F12" s="6" t="s">
        <v>35</v>
      </c>
      <c r="G12" s="16">
        <v>0.05</v>
      </c>
    </row>
    <row r="13" spans="2:7" ht="15" customHeight="1" x14ac:dyDescent="0.25">
      <c r="B13" s="18" t="s">
        <v>4</v>
      </c>
      <c r="D13" s="7"/>
      <c r="F13" s="8" t="s">
        <v>36</v>
      </c>
      <c r="G13" s="29">
        <v>6240</v>
      </c>
    </row>
    <row r="14" spans="2:7" x14ac:dyDescent="0.25">
      <c r="B14" s="6" t="s">
        <v>5</v>
      </c>
      <c r="C14" s="1">
        <f>C38/52</f>
        <v>327</v>
      </c>
      <c r="D14" s="7"/>
    </row>
    <row r="15" spans="2:7" x14ac:dyDescent="0.25">
      <c r="B15" s="6" t="s">
        <v>6</v>
      </c>
      <c r="C15" s="1">
        <f>C39/52</f>
        <v>17.316923076923079</v>
      </c>
      <c r="D15" s="7"/>
    </row>
    <row r="16" spans="2:7" x14ac:dyDescent="0.25">
      <c r="B16" s="6" t="s">
        <v>7</v>
      </c>
      <c r="C16" s="1">
        <f>C40/52</f>
        <v>17.323076923076925</v>
      </c>
      <c r="D16" s="7"/>
    </row>
    <row r="17" spans="2:7" x14ac:dyDescent="0.25">
      <c r="B17" s="6" t="s">
        <v>33</v>
      </c>
      <c r="C17" s="1">
        <f>C41/52</f>
        <v>10.350000000000001</v>
      </c>
      <c r="D17" s="7"/>
    </row>
    <row r="18" spans="2:7" x14ac:dyDescent="0.25">
      <c r="B18" s="6" t="s">
        <v>8</v>
      </c>
      <c r="C18" s="1">
        <f>C14-C15-C16-C17</f>
        <v>282.00999999999993</v>
      </c>
      <c r="D18" s="7"/>
    </row>
    <row r="19" spans="2:7" x14ac:dyDescent="0.25">
      <c r="B19" s="6"/>
      <c r="D19" s="7"/>
      <c r="F19" s="22">
        <f>C18-G19</f>
        <v>0</v>
      </c>
      <c r="G19" s="23">
        <f>C42/52</f>
        <v>282.01</v>
      </c>
    </row>
    <row r="20" spans="2:7" x14ac:dyDescent="0.25">
      <c r="B20" s="6" t="s">
        <v>9</v>
      </c>
      <c r="C20" s="1">
        <f>C44/52</f>
        <v>21.803999999999998</v>
      </c>
      <c r="D20" s="7"/>
    </row>
    <row r="21" spans="2:7" x14ac:dyDescent="0.25">
      <c r="B21" s="6" t="s">
        <v>32</v>
      </c>
      <c r="C21" s="1">
        <f>C45/52</f>
        <v>6.21</v>
      </c>
      <c r="D21" s="7"/>
    </row>
    <row r="22" spans="2:7" x14ac:dyDescent="0.25">
      <c r="B22" s="6"/>
      <c r="D22" s="7"/>
    </row>
    <row r="23" spans="2:7" ht="15.75" thickBot="1" x14ac:dyDescent="0.3">
      <c r="B23" s="20" t="s">
        <v>10</v>
      </c>
      <c r="C23" s="21">
        <f>C14+C20+C21</f>
        <v>355.01399999999995</v>
      </c>
      <c r="D23" s="7"/>
    </row>
    <row r="24" spans="2:7" ht="15.75" thickTop="1" x14ac:dyDescent="0.25">
      <c r="B24" s="6"/>
      <c r="D24" s="7"/>
    </row>
    <row r="25" spans="2:7" ht="15" customHeight="1" x14ac:dyDescent="0.25">
      <c r="B25" s="18" t="s">
        <v>11</v>
      </c>
      <c r="D25" s="7"/>
    </row>
    <row r="26" spans="2:7" x14ac:dyDescent="0.25">
      <c r="B26" s="6" t="s">
        <v>5</v>
      </c>
      <c r="C26" s="1">
        <f>C38/12</f>
        <v>1417</v>
      </c>
      <c r="D26" s="7"/>
    </row>
    <row r="27" spans="2:7" x14ac:dyDescent="0.25">
      <c r="B27" s="6" t="s">
        <v>6</v>
      </c>
      <c r="C27" s="1">
        <f>C39/12</f>
        <v>75.040000000000006</v>
      </c>
      <c r="D27" s="7"/>
    </row>
    <row r="28" spans="2:7" x14ac:dyDescent="0.25">
      <c r="B28" s="6" t="s">
        <v>7</v>
      </c>
      <c r="C28" s="1">
        <f>C40/12</f>
        <v>75.066666666666677</v>
      </c>
      <c r="D28" s="7"/>
    </row>
    <row r="29" spans="2:7" x14ac:dyDescent="0.25">
      <c r="B29" s="6" t="s">
        <v>33</v>
      </c>
      <c r="C29" s="1">
        <f>C41/12</f>
        <v>44.85</v>
      </c>
      <c r="D29" s="7"/>
    </row>
    <row r="30" spans="2:7" x14ac:dyDescent="0.25">
      <c r="B30" s="6" t="s">
        <v>8</v>
      </c>
      <c r="C30" s="1">
        <f>C26-C27-C28-C29</f>
        <v>1222.0433333333335</v>
      </c>
      <c r="D30" s="7"/>
    </row>
    <row r="31" spans="2:7" x14ac:dyDescent="0.25">
      <c r="B31" s="6"/>
      <c r="D31" s="7"/>
      <c r="F31" s="22">
        <f>C30-G31</f>
        <v>0</v>
      </c>
      <c r="G31" s="23">
        <f>C42/12</f>
        <v>1222.0433333333333</v>
      </c>
    </row>
    <row r="32" spans="2:7" x14ac:dyDescent="0.25">
      <c r="B32" s="6" t="s">
        <v>9</v>
      </c>
      <c r="C32" s="1">
        <f>C44/12</f>
        <v>94.483999999999995</v>
      </c>
      <c r="D32" s="7"/>
    </row>
    <row r="33" spans="2:4" x14ac:dyDescent="0.25">
      <c r="B33" s="6" t="s">
        <v>32</v>
      </c>
      <c r="C33" s="1">
        <f>C45/12</f>
        <v>26.91</v>
      </c>
      <c r="D33" s="7"/>
    </row>
    <row r="34" spans="2:4" x14ac:dyDescent="0.25">
      <c r="B34" s="6"/>
      <c r="D34" s="7"/>
    </row>
    <row r="35" spans="2:4" ht="15.75" thickBot="1" x14ac:dyDescent="0.3">
      <c r="B35" s="20" t="s">
        <v>10</v>
      </c>
      <c r="C35" s="21">
        <f>C26+C32+C33</f>
        <v>1538.394</v>
      </c>
      <c r="D35" s="7"/>
    </row>
    <row r="36" spans="2:4" ht="15.75" thickTop="1" x14ac:dyDescent="0.25">
      <c r="B36" s="6"/>
      <c r="D36" s="7"/>
    </row>
    <row r="37" spans="2:4" ht="15" customHeight="1" x14ac:dyDescent="0.25">
      <c r="B37" s="18" t="s">
        <v>12</v>
      </c>
      <c r="D37" s="7"/>
    </row>
    <row r="38" spans="2:4" x14ac:dyDescent="0.25">
      <c r="B38" s="6" t="s">
        <v>5</v>
      </c>
      <c r="C38" s="1">
        <f>C5*C6*52</f>
        <v>17004</v>
      </c>
      <c r="D38" s="7"/>
    </row>
    <row r="39" spans="2:4" x14ac:dyDescent="0.25">
      <c r="B39" s="6" t="s">
        <v>6</v>
      </c>
      <c r="C39" s="1">
        <f>(C38-G5)*G9</f>
        <v>900.48</v>
      </c>
      <c r="D39" s="7"/>
    </row>
    <row r="40" spans="2:4" x14ac:dyDescent="0.25">
      <c r="B40" s="6" t="s">
        <v>7</v>
      </c>
      <c r="C40" s="1">
        <f>(C38-G6)*G8</f>
        <v>900.80000000000007</v>
      </c>
      <c r="D40" s="7"/>
    </row>
    <row r="41" spans="2:4" x14ac:dyDescent="0.25">
      <c r="B41" s="6" t="s">
        <v>33</v>
      </c>
      <c r="C41" s="1">
        <f>IF(C8="y",(C38-G13)*G12,0)</f>
        <v>538.20000000000005</v>
      </c>
      <c r="D41" s="7"/>
    </row>
    <row r="42" spans="2:4" x14ac:dyDescent="0.25">
      <c r="B42" s="6" t="s">
        <v>8</v>
      </c>
      <c r="C42" s="1">
        <f>C38-C39-C40-C41</f>
        <v>14664.52</v>
      </c>
      <c r="D42" s="7"/>
    </row>
    <row r="43" spans="2:4" x14ac:dyDescent="0.25">
      <c r="B43" s="6"/>
      <c r="D43" s="7"/>
    </row>
    <row r="44" spans="2:4" x14ac:dyDescent="0.25">
      <c r="B44" s="6" t="s">
        <v>9</v>
      </c>
      <c r="C44" s="1">
        <f>(C38-G7)*G10</f>
        <v>1133.808</v>
      </c>
      <c r="D44" s="7"/>
    </row>
    <row r="45" spans="2:4" x14ac:dyDescent="0.25">
      <c r="B45" s="6" t="s">
        <v>32</v>
      </c>
      <c r="C45" s="1">
        <f>IF(C8="y",(C38-G13)*G11,0 )</f>
        <v>322.92</v>
      </c>
      <c r="D45" s="7"/>
    </row>
    <row r="46" spans="2:4" x14ac:dyDescent="0.25">
      <c r="B46" s="6"/>
      <c r="D46" s="7"/>
    </row>
    <row r="47" spans="2:4" ht="15.75" thickBot="1" x14ac:dyDescent="0.3">
      <c r="B47" s="20" t="s">
        <v>10</v>
      </c>
      <c r="C47" s="21">
        <f>C38+C44+C45</f>
        <v>18460.727999999999</v>
      </c>
      <c r="D47" s="7"/>
    </row>
    <row r="48" spans="2:4" ht="15.75" thickTop="1" x14ac:dyDescent="0.25">
      <c r="B48" s="8"/>
      <c r="C48" s="2"/>
      <c r="D48" s="19"/>
    </row>
  </sheetData>
  <sheetProtection algorithmName="SHA-512" hashValue="XOpkAKNt3wpXTEvUfj9oy96cxOIw1TabJKUbr7ufV3ViRIFBCIRXdDQJzI2mGVxvPxbAyL39gsTWwzdu4iC6aw==" saltValue="RqFUAXiFEKoc87dkcfXYgA==" spinCount="100000" sheet="1" objects="1" scenarios="1"/>
  <mergeCells count="5">
    <mergeCell ref="B1:D1"/>
    <mergeCell ref="B3:D3"/>
    <mergeCell ref="F3:G3"/>
    <mergeCell ref="B9:D9"/>
    <mergeCell ref="B11:D11"/>
  </mergeCells>
  <conditionalFormatting sqref="F31">
    <cfRule type="cellIs" dxfId="19" priority="2" operator="equal">
      <formula>0</formula>
    </cfRule>
  </conditionalFormatting>
  <conditionalFormatting sqref="F19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FA2B-879B-4C3D-9765-7922078FB53D}">
  <dimension ref="B1:G48"/>
  <sheetViews>
    <sheetView workbookViewId="0">
      <selection activeCell="C6" sqref="C6"/>
    </sheetView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7" t="s">
        <v>38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33">
        <v>8.7200000000000006</v>
      </c>
      <c r="D5" s="7"/>
      <c r="F5" s="6" t="s">
        <v>13</v>
      </c>
      <c r="G5" s="15">
        <v>9500</v>
      </c>
    </row>
    <row r="6" spans="2:7" x14ac:dyDescent="0.25">
      <c r="B6" s="6" t="s">
        <v>1</v>
      </c>
      <c r="C6" s="32">
        <v>37.5</v>
      </c>
      <c r="D6" s="7"/>
      <c r="F6" s="6" t="s">
        <v>14</v>
      </c>
      <c r="G6" s="9">
        <f>C7*10</f>
        <v>12500</v>
      </c>
    </row>
    <row r="7" spans="2:7" x14ac:dyDescent="0.25">
      <c r="B7" s="6" t="s">
        <v>2</v>
      </c>
      <c r="C7" s="32">
        <v>1250</v>
      </c>
      <c r="D7" s="30" t="s">
        <v>3</v>
      </c>
      <c r="F7" s="6" t="s">
        <v>15</v>
      </c>
      <c r="G7" s="15">
        <v>8788</v>
      </c>
    </row>
    <row r="8" spans="2:7" x14ac:dyDescent="0.25">
      <c r="B8" s="6" t="s">
        <v>31</v>
      </c>
      <c r="C8" s="32" t="s">
        <v>37</v>
      </c>
      <c r="D8" s="31"/>
      <c r="F8" s="8" t="s">
        <v>16</v>
      </c>
      <c r="G8" s="17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x14ac:dyDescent="0.25">
      <c r="B11" s="34" t="s">
        <v>21</v>
      </c>
      <c r="C11" s="35"/>
      <c r="D11" s="36"/>
      <c r="F11" s="3" t="s">
        <v>34</v>
      </c>
      <c r="G11" s="28">
        <v>0.03</v>
      </c>
    </row>
    <row r="12" spans="2:7" ht="15" customHeight="1" x14ac:dyDescent="0.25">
      <c r="B12" s="3"/>
      <c r="C12" s="4"/>
      <c r="D12" s="5"/>
      <c r="F12" s="6" t="s">
        <v>35</v>
      </c>
      <c r="G12" s="16">
        <v>0.04</v>
      </c>
    </row>
    <row r="13" spans="2:7" ht="15" customHeight="1" x14ac:dyDescent="0.25">
      <c r="B13" s="18" t="s">
        <v>4</v>
      </c>
      <c r="D13" s="7"/>
      <c r="F13" s="8" t="s">
        <v>36</v>
      </c>
      <c r="G13" s="29">
        <v>6240</v>
      </c>
    </row>
    <row r="14" spans="2:7" x14ac:dyDescent="0.25">
      <c r="B14" s="6" t="s">
        <v>5</v>
      </c>
      <c r="C14" s="1">
        <f>C38/52</f>
        <v>327</v>
      </c>
      <c r="D14" s="7"/>
    </row>
    <row r="15" spans="2:7" x14ac:dyDescent="0.25">
      <c r="B15" s="6" t="s">
        <v>6</v>
      </c>
      <c r="C15" s="1">
        <f>C39/52</f>
        <v>17.316923076923079</v>
      </c>
      <c r="D15" s="7"/>
    </row>
    <row r="16" spans="2:7" x14ac:dyDescent="0.25">
      <c r="B16" s="6" t="s">
        <v>7</v>
      </c>
      <c r="C16" s="1">
        <f>C40/52</f>
        <v>17.323076923076925</v>
      </c>
      <c r="D16" s="7"/>
    </row>
    <row r="17" spans="2:7" x14ac:dyDescent="0.25">
      <c r="B17" s="6" t="s">
        <v>33</v>
      </c>
      <c r="C17" s="1">
        <f>C41/52</f>
        <v>8.2799999999999994</v>
      </c>
      <c r="D17" s="7"/>
    </row>
    <row r="18" spans="2:7" x14ac:dyDescent="0.25">
      <c r="B18" s="6" t="s">
        <v>8</v>
      </c>
      <c r="C18" s="1">
        <f>C14-C15-C16-C17</f>
        <v>284.08</v>
      </c>
      <c r="D18" s="7"/>
    </row>
    <row r="19" spans="2:7" x14ac:dyDescent="0.25">
      <c r="B19" s="6"/>
      <c r="D19" s="7"/>
      <c r="F19" s="22">
        <f>C18-G19</f>
        <v>0</v>
      </c>
      <c r="G19" s="23">
        <f>C42/52</f>
        <v>284.08000000000004</v>
      </c>
    </row>
    <row r="20" spans="2:7" x14ac:dyDescent="0.25">
      <c r="B20" s="6" t="s">
        <v>9</v>
      </c>
      <c r="C20" s="1">
        <f>C44/52</f>
        <v>21.803999999999998</v>
      </c>
      <c r="D20" s="7"/>
    </row>
    <row r="21" spans="2:7" x14ac:dyDescent="0.25">
      <c r="B21" s="6" t="s">
        <v>32</v>
      </c>
      <c r="C21" s="1">
        <f>C45/52</f>
        <v>6.21</v>
      </c>
      <c r="D21" s="7"/>
    </row>
    <row r="22" spans="2:7" x14ac:dyDescent="0.25">
      <c r="B22" s="6"/>
      <c r="D22" s="7"/>
    </row>
    <row r="23" spans="2:7" ht="15.75" thickBot="1" x14ac:dyDescent="0.3">
      <c r="B23" s="20" t="s">
        <v>10</v>
      </c>
      <c r="C23" s="21">
        <f>C14+C20+C21</f>
        <v>355.01399999999995</v>
      </c>
      <c r="D23" s="7"/>
    </row>
    <row r="24" spans="2:7" ht="15.75" thickTop="1" x14ac:dyDescent="0.25">
      <c r="B24" s="6"/>
      <c r="D24" s="7"/>
    </row>
    <row r="25" spans="2:7" ht="15" customHeight="1" x14ac:dyDescent="0.25">
      <c r="B25" s="18" t="s">
        <v>11</v>
      </c>
      <c r="D25" s="7"/>
    </row>
    <row r="26" spans="2:7" x14ac:dyDescent="0.25">
      <c r="B26" s="6" t="s">
        <v>5</v>
      </c>
      <c r="C26" s="1">
        <f>C38/12</f>
        <v>1417</v>
      </c>
      <c r="D26" s="7"/>
    </row>
    <row r="27" spans="2:7" x14ac:dyDescent="0.25">
      <c r="B27" s="6" t="s">
        <v>6</v>
      </c>
      <c r="C27" s="1">
        <f>C39/12</f>
        <v>75.040000000000006</v>
      </c>
      <c r="D27" s="7"/>
    </row>
    <row r="28" spans="2:7" x14ac:dyDescent="0.25">
      <c r="B28" s="6" t="s">
        <v>7</v>
      </c>
      <c r="C28" s="1">
        <f>C40/12</f>
        <v>75.066666666666677</v>
      </c>
      <c r="D28" s="7"/>
    </row>
    <row r="29" spans="2:7" x14ac:dyDescent="0.25">
      <c r="B29" s="6" t="s">
        <v>33</v>
      </c>
      <c r="C29" s="1">
        <f>C41/12</f>
        <v>35.880000000000003</v>
      </c>
      <c r="D29" s="7"/>
    </row>
    <row r="30" spans="2:7" x14ac:dyDescent="0.25">
      <c r="B30" s="6" t="s">
        <v>8</v>
      </c>
      <c r="C30" s="1">
        <f>C26-C27-C28-C29</f>
        <v>1231.0133333333333</v>
      </c>
      <c r="D30" s="7"/>
    </row>
    <row r="31" spans="2:7" x14ac:dyDescent="0.25">
      <c r="B31" s="6"/>
      <c r="D31" s="7"/>
      <c r="F31" s="22">
        <f>C30-G31</f>
        <v>0</v>
      </c>
      <c r="G31" s="23">
        <f>C42/12</f>
        <v>1231.0133333333335</v>
      </c>
    </row>
    <row r="32" spans="2:7" x14ac:dyDescent="0.25">
      <c r="B32" s="6" t="s">
        <v>9</v>
      </c>
      <c r="C32" s="1">
        <f>C44/12</f>
        <v>94.483999999999995</v>
      </c>
      <c r="D32" s="7"/>
    </row>
    <row r="33" spans="2:4" x14ac:dyDescent="0.25">
      <c r="B33" s="6" t="s">
        <v>32</v>
      </c>
      <c r="C33" s="1">
        <f>C45/12</f>
        <v>26.91</v>
      </c>
      <c r="D33" s="7"/>
    </row>
    <row r="34" spans="2:4" x14ac:dyDescent="0.25">
      <c r="B34" s="6"/>
      <c r="D34" s="7"/>
    </row>
    <row r="35" spans="2:4" ht="15.75" thickBot="1" x14ac:dyDescent="0.3">
      <c r="B35" s="20" t="s">
        <v>10</v>
      </c>
      <c r="C35" s="21">
        <f>C26+C32+C33</f>
        <v>1538.394</v>
      </c>
      <c r="D35" s="7"/>
    </row>
    <row r="36" spans="2:4" ht="15.75" thickTop="1" x14ac:dyDescent="0.25">
      <c r="B36" s="6"/>
      <c r="D36" s="7"/>
    </row>
    <row r="37" spans="2:4" ht="15" customHeight="1" x14ac:dyDescent="0.25">
      <c r="B37" s="18" t="s">
        <v>12</v>
      </c>
      <c r="D37" s="7"/>
    </row>
    <row r="38" spans="2:4" x14ac:dyDescent="0.25">
      <c r="B38" s="6" t="s">
        <v>5</v>
      </c>
      <c r="C38" s="1">
        <f>C5*C6*52</f>
        <v>17004</v>
      </c>
      <c r="D38" s="7"/>
    </row>
    <row r="39" spans="2:4" x14ac:dyDescent="0.25">
      <c r="B39" s="6" t="s">
        <v>6</v>
      </c>
      <c r="C39" s="1">
        <f>(C38-G5)*G9</f>
        <v>900.48</v>
      </c>
      <c r="D39" s="7"/>
    </row>
    <row r="40" spans="2:4" x14ac:dyDescent="0.25">
      <c r="B40" s="6" t="s">
        <v>7</v>
      </c>
      <c r="C40" s="1">
        <f>(C38-G6)*G8</f>
        <v>900.80000000000007</v>
      </c>
      <c r="D40" s="7"/>
    </row>
    <row r="41" spans="2:4" x14ac:dyDescent="0.25">
      <c r="B41" s="6" t="s">
        <v>33</v>
      </c>
      <c r="C41" s="1">
        <f>IF(C8="y",(C38-G13)*G12,0)</f>
        <v>430.56</v>
      </c>
      <c r="D41" s="7"/>
    </row>
    <row r="42" spans="2:4" x14ac:dyDescent="0.25">
      <c r="B42" s="6" t="s">
        <v>8</v>
      </c>
      <c r="C42" s="1">
        <f>C38-C39-C40-C41</f>
        <v>14772.160000000002</v>
      </c>
      <c r="D42" s="7"/>
    </row>
    <row r="43" spans="2:4" x14ac:dyDescent="0.25">
      <c r="B43" s="6"/>
      <c r="D43" s="7"/>
    </row>
    <row r="44" spans="2:4" x14ac:dyDescent="0.25">
      <c r="B44" s="6" t="s">
        <v>9</v>
      </c>
      <c r="C44" s="1">
        <f>(C38-G7)*G10</f>
        <v>1133.808</v>
      </c>
      <c r="D44" s="7"/>
    </row>
    <row r="45" spans="2:4" x14ac:dyDescent="0.25">
      <c r="B45" s="6" t="s">
        <v>32</v>
      </c>
      <c r="C45" s="1">
        <f>IF(C8="y",(C38-G13)*G11,0 )</f>
        <v>322.92</v>
      </c>
      <c r="D45" s="7"/>
    </row>
    <row r="46" spans="2:4" x14ac:dyDescent="0.25">
      <c r="B46" s="6"/>
      <c r="D46" s="7"/>
    </row>
    <row r="47" spans="2:4" ht="15.75" thickBot="1" x14ac:dyDescent="0.3">
      <c r="B47" s="20" t="s">
        <v>10</v>
      </c>
      <c r="C47" s="21">
        <f>C38+C44+C45</f>
        <v>18460.727999999999</v>
      </c>
      <c r="D47" s="7"/>
    </row>
    <row r="48" spans="2:4" ht="15.75" thickTop="1" x14ac:dyDescent="0.25">
      <c r="B48" s="8"/>
      <c r="C48" s="2"/>
      <c r="D48" s="19"/>
    </row>
  </sheetData>
  <mergeCells count="5">
    <mergeCell ref="B1:D1"/>
    <mergeCell ref="B3:D3"/>
    <mergeCell ref="F3:G3"/>
    <mergeCell ref="B9:D9"/>
    <mergeCell ref="B11:D11"/>
  </mergeCells>
  <conditionalFormatting sqref="F31">
    <cfRule type="cellIs" dxfId="17" priority="2" operator="equal">
      <formula>0</formula>
    </cfRule>
  </conditionalFormatting>
  <conditionalFormatting sqref="F19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5524-68A8-469E-8B2A-4FD8E12EE858}">
  <dimension ref="B1:G48"/>
  <sheetViews>
    <sheetView workbookViewId="0">
      <selection activeCell="G5" sqref="G5"/>
    </sheetView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5" t="s">
        <v>30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33">
        <v>8.5</v>
      </c>
      <c r="D5" s="7"/>
      <c r="F5" s="6" t="s">
        <v>13</v>
      </c>
      <c r="G5" s="15">
        <v>8632</v>
      </c>
    </row>
    <row r="6" spans="2:7" x14ac:dyDescent="0.25">
      <c r="B6" s="6" t="s">
        <v>1</v>
      </c>
      <c r="C6" s="32">
        <v>37.5</v>
      </c>
      <c r="D6" s="7"/>
      <c r="F6" s="6" t="s">
        <v>14</v>
      </c>
      <c r="G6" s="9">
        <f>C7*10</f>
        <v>12500</v>
      </c>
    </row>
    <row r="7" spans="2:7" x14ac:dyDescent="0.25">
      <c r="B7" s="6" t="s">
        <v>2</v>
      </c>
      <c r="C7" s="32">
        <v>1250</v>
      </c>
      <c r="D7" s="30" t="s">
        <v>3</v>
      </c>
      <c r="F7" s="6" t="s">
        <v>15</v>
      </c>
      <c r="G7" s="15">
        <v>8632</v>
      </c>
    </row>
    <row r="8" spans="2:7" x14ac:dyDescent="0.25">
      <c r="B8" s="6" t="s">
        <v>31</v>
      </c>
      <c r="C8" s="32" t="s">
        <v>37</v>
      </c>
      <c r="D8" s="31"/>
      <c r="F8" s="8" t="s">
        <v>16</v>
      </c>
      <c r="G8" s="17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x14ac:dyDescent="0.25">
      <c r="B11" s="34" t="s">
        <v>21</v>
      </c>
      <c r="C11" s="35"/>
      <c r="D11" s="36"/>
      <c r="F11" s="3" t="s">
        <v>34</v>
      </c>
      <c r="G11" s="28">
        <v>0.02</v>
      </c>
    </row>
    <row r="12" spans="2:7" ht="15" customHeight="1" x14ac:dyDescent="0.25">
      <c r="B12" s="3"/>
      <c r="C12" s="4"/>
      <c r="D12" s="5"/>
      <c r="F12" s="6" t="s">
        <v>35</v>
      </c>
      <c r="G12" s="16">
        <v>0.03</v>
      </c>
    </row>
    <row r="13" spans="2:7" ht="15" customHeight="1" x14ac:dyDescent="0.25">
      <c r="B13" s="18" t="s">
        <v>4</v>
      </c>
      <c r="D13" s="7"/>
      <c r="F13" s="8" t="s">
        <v>36</v>
      </c>
      <c r="G13" s="29">
        <v>6136</v>
      </c>
    </row>
    <row r="14" spans="2:7" x14ac:dyDescent="0.25">
      <c r="B14" s="6" t="s">
        <v>5</v>
      </c>
      <c r="C14" s="1">
        <f>C38/52</f>
        <v>318.75</v>
      </c>
      <c r="D14" s="7"/>
    </row>
    <row r="15" spans="2:7" x14ac:dyDescent="0.25">
      <c r="B15" s="6" t="s">
        <v>6</v>
      </c>
      <c r="C15" s="1">
        <f>C39/52</f>
        <v>18.329999999999998</v>
      </c>
      <c r="D15" s="7"/>
    </row>
    <row r="16" spans="2:7" x14ac:dyDescent="0.25">
      <c r="B16" s="6" t="s">
        <v>7</v>
      </c>
      <c r="C16" s="1">
        <f>C40/52</f>
        <v>15.673076923076923</v>
      </c>
      <c r="D16" s="7"/>
    </row>
    <row r="17" spans="2:7" x14ac:dyDescent="0.25">
      <c r="B17" s="6" t="s">
        <v>33</v>
      </c>
      <c r="C17" s="1">
        <f>C41/52</f>
        <v>6.0225</v>
      </c>
      <c r="D17" s="7"/>
    </row>
    <row r="18" spans="2:7" x14ac:dyDescent="0.25">
      <c r="B18" s="6" t="s">
        <v>8</v>
      </c>
      <c r="C18" s="1">
        <f>C14-C15-C16-C17</f>
        <v>278.72442307692313</v>
      </c>
      <c r="D18" s="7"/>
    </row>
    <row r="19" spans="2:7" x14ac:dyDescent="0.25">
      <c r="B19" s="6"/>
      <c r="D19" s="7"/>
      <c r="F19" s="22">
        <f>C18-G19</f>
        <v>0</v>
      </c>
      <c r="G19" s="23">
        <f>C42/52</f>
        <v>278.72442307692307</v>
      </c>
    </row>
    <row r="20" spans="2:7" x14ac:dyDescent="0.25">
      <c r="B20" s="6" t="s">
        <v>9</v>
      </c>
      <c r="C20" s="1">
        <f>C44/52</f>
        <v>21.079499999999999</v>
      </c>
      <c r="D20" s="7"/>
    </row>
    <row r="21" spans="2:7" x14ac:dyDescent="0.25">
      <c r="B21" s="6" t="s">
        <v>32</v>
      </c>
      <c r="C21" s="1">
        <f>C45/52</f>
        <v>4.0149999999999997</v>
      </c>
      <c r="D21" s="7"/>
    </row>
    <row r="22" spans="2:7" x14ac:dyDescent="0.25">
      <c r="B22" s="6"/>
      <c r="D22" s="7"/>
    </row>
    <row r="23" spans="2:7" ht="15.75" thickBot="1" x14ac:dyDescent="0.3">
      <c r="B23" s="20" t="s">
        <v>10</v>
      </c>
      <c r="C23" s="21">
        <f>C14+C20+C21</f>
        <v>343.84449999999998</v>
      </c>
      <c r="D23" s="7"/>
    </row>
    <row r="24" spans="2:7" ht="15.75" thickTop="1" x14ac:dyDescent="0.25">
      <c r="B24" s="6"/>
      <c r="D24" s="7"/>
    </row>
    <row r="25" spans="2:7" ht="15" customHeight="1" x14ac:dyDescent="0.25">
      <c r="B25" s="18" t="s">
        <v>11</v>
      </c>
      <c r="D25" s="7"/>
    </row>
    <row r="26" spans="2:7" x14ac:dyDescent="0.25">
      <c r="B26" s="6" t="s">
        <v>5</v>
      </c>
      <c r="C26" s="1">
        <f>C38/12</f>
        <v>1381.25</v>
      </c>
      <c r="D26" s="7"/>
    </row>
    <row r="27" spans="2:7" x14ac:dyDescent="0.25">
      <c r="B27" s="6" t="s">
        <v>6</v>
      </c>
      <c r="C27" s="1">
        <f>C39/12</f>
        <v>79.429999999999993</v>
      </c>
      <c r="D27" s="7"/>
    </row>
    <row r="28" spans="2:7" x14ac:dyDescent="0.25">
      <c r="B28" s="6" t="s">
        <v>7</v>
      </c>
      <c r="C28" s="1">
        <f>C40/12</f>
        <v>67.916666666666671</v>
      </c>
      <c r="D28" s="7"/>
    </row>
    <row r="29" spans="2:7" x14ac:dyDescent="0.25">
      <c r="B29" s="6" t="s">
        <v>33</v>
      </c>
      <c r="C29" s="1">
        <f>C41/12</f>
        <v>26.0975</v>
      </c>
      <c r="D29" s="7"/>
    </row>
    <row r="30" spans="2:7" x14ac:dyDescent="0.25">
      <c r="B30" s="6" t="s">
        <v>8</v>
      </c>
      <c r="C30" s="1">
        <f>C26-C27-C28-C29</f>
        <v>1207.8058333333331</v>
      </c>
      <c r="D30" s="7"/>
    </row>
    <row r="31" spans="2:7" x14ac:dyDescent="0.25">
      <c r="B31" s="6"/>
      <c r="D31" s="7"/>
      <c r="F31" s="22">
        <f>C30-G31</f>
        <v>0</v>
      </c>
      <c r="G31" s="23">
        <f>C42/12</f>
        <v>1207.8058333333333</v>
      </c>
    </row>
    <row r="32" spans="2:7" x14ac:dyDescent="0.25">
      <c r="B32" s="6" t="s">
        <v>9</v>
      </c>
      <c r="C32" s="1">
        <f>C44/12</f>
        <v>91.344499999999996</v>
      </c>
      <c r="D32" s="7"/>
    </row>
    <row r="33" spans="2:4" x14ac:dyDescent="0.25">
      <c r="B33" s="6" t="s">
        <v>32</v>
      </c>
      <c r="C33" s="1">
        <f>C45/12</f>
        <v>17.398333333333333</v>
      </c>
      <c r="D33" s="7"/>
    </row>
    <row r="34" spans="2:4" x14ac:dyDescent="0.25">
      <c r="B34" s="6"/>
      <c r="D34" s="7"/>
    </row>
    <row r="35" spans="2:4" ht="15.75" thickBot="1" x14ac:dyDescent="0.3">
      <c r="B35" s="20" t="s">
        <v>10</v>
      </c>
      <c r="C35" s="21">
        <f>C26+C32+C33</f>
        <v>1489.9928333333332</v>
      </c>
      <c r="D35" s="7"/>
    </row>
    <row r="36" spans="2:4" ht="15.75" thickTop="1" x14ac:dyDescent="0.25">
      <c r="B36" s="6"/>
      <c r="D36" s="7"/>
    </row>
    <row r="37" spans="2:4" ht="15" customHeight="1" x14ac:dyDescent="0.25">
      <c r="B37" s="18" t="s">
        <v>12</v>
      </c>
      <c r="D37" s="7"/>
    </row>
    <row r="38" spans="2:4" x14ac:dyDescent="0.25">
      <c r="B38" s="6" t="s">
        <v>5</v>
      </c>
      <c r="C38" s="1">
        <f>C5*C6*52</f>
        <v>16575</v>
      </c>
      <c r="D38" s="7"/>
    </row>
    <row r="39" spans="2:4" x14ac:dyDescent="0.25">
      <c r="B39" s="6" t="s">
        <v>6</v>
      </c>
      <c r="C39" s="1">
        <f>(C38-G5)*G9</f>
        <v>953.16</v>
      </c>
      <c r="D39" s="7"/>
    </row>
    <row r="40" spans="2:4" x14ac:dyDescent="0.25">
      <c r="B40" s="6" t="s">
        <v>7</v>
      </c>
      <c r="C40" s="1">
        <f>(C38-G6)*G8</f>
        <v>815</v>
      </c>
      <c r="D40" s="7"/>
    </row>
    <row r="41" spans="2:4" x14ac:dyDescent="0.25">
      <c r="B41" s="6" t="s">
        <v>33</v>
      </c>
      <c r="C41" s="1">
        <f>IF(C8="y",(C38-G13)*G12,0)</f>
        <v>313.17</v>
      </c>
      <c r="D41" s="7"/>
    </row>
    <row r="42" spans="2:4" x14ac:dyDescent="0.25">
      <c r="B42" s="6" t="s">
        <v>8</v>
      </c>
      <c r="C42" s="1">
        <f>C38-C39-C40-C41</f>
        <v>14493.67</v>
      </c>
      <c r="D42" s="7"/>
    </row>
    <row r="43" spans="2:4" x14ac:dyDescent="0.25">
      <c r="B43" s="6"/>
      <c r="D43" s="7"/>
    </row>
    <row r="44" spans="2:4" x14ac:dyDescent="0.25">
      <c r="B44" s="6" t="s">
        <v>9</v>
      </c>
      <c r="C44" s="1">
        <f>(C38-G7)*G10</f>
        <v>1096.134</v>
      </c>
      <c r="D44" s="7"/>
    </row>
    <row r="45" spans="2:4" x14ac:dyDescent="0.25">
      <c r="B45" s="6" t="s">
        <v>32</v>
      </c>
      <c r="C45" s="1">
        <f>IF(C8="y",(C38-G13)*G11,0 )</f>
        <v>208.78</v>
      </c>
      <c r="D45" s="7"/>
    </row>
    <row r="46" spans="2:4" x14ac:dyDescent="0.25">
      <c r="B46" s="6"/>
      <c r="D46" s="7"/>
    </row>
    <row r="47" spans="2:4" ht="15.75" thickBot="1" x14ac:dyDescent="0.3">
      <c r="B47" s="20" t="s">
        <v>10</v>
      </c>
      <c r="C47" s="21">
        <f>C38+C44+C45</f>
        <v>17879.913999999997</v>
      </c>
      <c r="D47" s="7"/>
    </row>
    <row r="48" spans="2:4" ht="15.75" thickTop="1" x14ac:dyDescent="0.25">
      <c r="B48" s="8"/>
      <c r="C48" s="2"/>
      <c r="D48" s="19"/>
    </row>
  </sheetData>
  <sheetProtection sheet="1" objects="1" scenarios="1"/>
  <mergeCells count="5">
    <mergeCell ref="B1:D1"/>
    <mergeCell ref="B3:D3"/>
    <mergeCell ref="F3:G3"/>
    <mergeCell ref="B9:D9"/>
    <mergeCell ref="B11:D11"/>
  </mergeCells>
  <conditionalFormatting sqref="F31">
    <cfRule type="cellIs" dxfId="15" priority="2" operator="equal">
      <formula>0</formula>
    </cfRule>
  </conditionalFormatting>
  <conditionalFormatting sqref="F19">
    <cfRule type="cellIs" dxfId="14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DF33-5635-421D-9423-F130724FDF4B}">
  <dimension ref="B1:G48"/>
  <sheetViews>
    <sheetView workbookViewId="0">
      <selection activeCell="C8" sqref="C8"/>
    </sheetView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5" t="s">
        <v>30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33">
        <v>8.5</v>
      </c>
      <c r="D5" s="7"/>
      <c r="F5" s="6" t="s">
        <v>13</v>
      </c>
      <c r="G5" s="15">
        <v>8632</v>
      </c>
    </row>
    <row r="6" spans="2:7" x14ac:dyDescent="0.25">
      <c r="B6" s="6" t="s">
        <v>1</v>
      </c>
      <c r="C6" s="32">
        <v>37.5</v>
      </c>
      <c r="D6" s="7"/>
      <c r="F6" s="6" t="s">
        <v>14</v>
      </c>
      <c r="G6" s="9">
        <f>C7*10</f>
        <v>12500</v>
      </c>
    </row>
    <row r="7" spans="2:7" x14ac:dyDescent="0.25">
      <c r="B7" s="6" t="s">
        <v>2</v>
      </c>
      <c r="C7" s="32">
        <v>1250</v>
      </c>
      <c r="D7" s="30" t="s">
        <v>3</v>
      </c>
      <c r="F7" s="6" t="s">
        <v>15</v>
      </c>
      <c r="G7" s="15">
        <v>8632</v>
      </c>
    </row>
    <row r="8" spans="2:7" x14ac:dyDescent="0.25">
      <c r="B8" s="6" t="s">
        <v>31</v>
      </c>
      <c r="C8" s="32" t="s">
        <v>37</v>
      </c>
      <c r="D8" s="31"/>
      <c r="F8" s="8" t="s">
        <v>16</v>
      </c>
      <c r="G8" s="17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x14ac:dyDescent="0.25">
      <c r="B11" s="34" t="s">
        <v>21</v>
      </c>
      <c r="C11" s="35"/>
      <c r="D11" s="36"/>
      <c r="F11" s="3" t="s">
        <v>34</v>
      </c>
      <c r="G11" s="28">
        <v>0.02</v>
      </c>
    </row>
    <row r="12" spans="2:7" ht="15" customHeight="1" x14ac:dyDescent="0.25">
      <c r="B12" s="3"/>
      <c r="C12" s="4"/>
      <c r="D12" s="5"/>
      <c r="F12" s="6" t="s">
        <v>35</v>
      </c>
      <c r="G12" s="16">
        <v>0.03</v>
      </c>
    </row>
    <row r="13" spans="2:7" ht="15" customHeight="1" x14ac:dyDescent="0.25">
      <c r="B13" s="18" t="s">
        <v>4</v>
      </c>
      <c r="D13" s="7"/>
      <c r="F13" s="8" t="s">
        <v>36</v>
      </c>
      <c r="G13" s="29">
        <v>6136</v>
      </c>
    </row>
    <row r="14" spans="2:7" x14ac:dyDescent="0.25">
      <c r="B14" s="6" t="s">
        <v>5</v>
      </c>
      <c r="C14" s="1">
        <f>C38/52</f>
        <v>318.75</v>
      </c>
      <c r="D14" s="7"/>
    </row>
    <row r="15" spans="2:7" x14ac:dyDescent="0.25">
      <c r="B15" s="6" t="s">
        <v>6</v>
      </c>
      <c r="C15" s="1">
        <f>C39/52</f>
        <v>18.329999999999998</v>
      </c>
      <c r="D15" s="7"/>
    </row>
    <row r="16" spans="2:7" x14ac:dyDescent="0.25">
      <c r="B16" s="6" t="s">
        <v>7</v>
      </c>
      <c r="C16" s="1">
        <f>C40/52</f>
        <v>15.673076923076923</v>
      </c>
      <c r="D16" s="7"/>
    </row>
    <row r="17" spans="2:7" x14ac:dyDescent="0.25">
      <c r="B17" s="6" t="s">
        <v>33</v>
      </c>
      <c r="C17" s="1">
        <f>C41/52</f>
        <v>6.0225</v>
      </c>
      <c r="D17" s="7"/>
    </row>
    <row r="18" spans="2:7" x14ac:dyDescent="0.25">
      <c r="B18" s="6" t="s">
        <v>8</v>
      </c>
      <c r="C18" s="1">
        <f>C14-C15-C16-C17</f>
        <v>278.72442307692313</v>
      </c>
      <c r="D18" s="7"/>
    </row>
    <row r="19" spans="2:7" x14ac:dyDescent="0.25">
      <c r="B19" s="6"/>
      <c r="D19" s="7"/>
      <c r="F19" s="22">
        <f>C18-G19</f>
        <v>0</v>
      </c>
      <c r="G19" s="23">
        <f>C42/52</f>
        <v>278.72442307692307</v>
      </c>
    </row>
    <row r="20" spans="2:7" x14ac:dyDescent="0.25">
      <c r="B20" s="6" t="s">
        <v>9</v>
      </c>
      <c r="C20" s="1">
        <f>C44/52</f>
        <v>21.079499999999999</v>
      </c>
      <c r="D20" s="7"/>
    </row>
    <row r="21" spans="2:7" x14ac:dyDescent="0.25">
      <c r="B21" s="6" t="s">
        <v>32</v>
      </c>
      <c r="C21" s="1">
        <f>C45/52</f>
        <v>4.0149999999999997</v>
      </c>
      <c r="D21" s="7"/>
    </row>
    <row r="22" spans="2:7" x14ac:dyDescent="0.25">
      <c r="B22" s="6"/>
      <c r="D22" s="7"/>
    </row>
    <row r="23" spans="2:7" ht="15.75" thickBot="1" x14ac:dyDescent="0.3">
      <c r="B23" s="20" t="s">
        <v>10</v>
      </c>
      <c r="C23" s="21">
        <f>C14+C20+C21</f>
        <v>343.84449999999998</v>
      </c>
      <c r="D23" s="7"/>
    </row>
    <row r="24" spans="2:7" ht="15.75" thickTop="1" x14ac:dyDescent="0.25">
      <c r="B24" s="6"/>
      <c r="D24" s="7"/>
    </row>
    <row r="25" spans="2:7" ht="15" customHeight="1" x14ac:dyDescent="0.25">
      <c r="B25" s="18" t="s">
        <v>11</v>
      </c>
      <c r="D25" s="7"/>
    </row>
    <row r="26" spans="2:7" x14ac:dyDescent="0.25">
      <c r="B26" s="6" t="s">
        <v>5</v>
      </c>
      <c r="C26" s="1">
        <f>C38/12</f>
        <v>1381.25</v>
      </c>
      <c r="D26" s="7"/>
    </row>
    <row r="27" spans="2:7" x14ac:dyDescent="0.25">
      <c r="B27" s="6" t="s">
        <v>6</v>
      </c>
      <c r="C27" s="1">
        <f>C39/12</f>
        <v>79.429999999999993</v>
      </c>
      <c r="D27" s="7"/>
    </row>
    <row r="28" spans="2:7" x14ac:dyDescent="0.25">
      <c r="B28" s="6" t="s">
        <v>7</v>
      </c>
      <c r="C28" s="1">
        <f>C40/12</f>
        <v>67.916666666666671</v>
      </c>
      <c r="D28" s="7"/>
    </row>
    <row r="29" spans="2:7" x14ac:dyDescent="0.25">
      <c r="B29" s="6" t="s">
        <v>33</v>
      </c>
      <c r="C29" s="1">
        <f>C41/12</f>
        <v>26.0975</v>
      </c>
      <c r="D29" s="7"/>
    </row>
    <row r="30" spans="2:7" x14ac:dyDescent="0.25">
      <c r="B30" s="6" t="s">
        <v>8</v>
      </c>
      <c r="C30" s="1">
        <f>C26-C27-C28-C29</f>
        <v>1207.8058333333331</v>
      </c>
      <c r="D30" s="7"/>
    </row>
    <row r="31" spans="2:7" x14ac:dyDescent="0.25">
      <c r="B31" s="6"/>
      <c r="D31" s="7"/>
      <c r="F31" s="22">
        <f>C30-G31</f>
        <v>0</v>
      </c>
      <c r="G31" s="23">
        <f>C42/12</f>
        <v>1207.8058333333333</v>
      </c>
    </row>
    <row r="32" spans="2:7" x14ac:dyDescent="0.25">
      <c r="B32" s="6" t="s">
        <v>9</v>
      </c>
      <c r="C32" s="1">
        <f>C44/12</f>
        <v>91.344499999999996</v>
      </c>
      <c r="D32" s="7"/>
    </row>
    <row r="33" spans="2:4" x14ac:dyDescent="0.25">
      <c r="B33" s="6" t="s">
        <v>32</v>
      </c>
      <c r="C33" s="1">
        <f>C45/12</f>
        <v>17.398333333333333</v>
      </c>
      <c r="D33" s="7"/>
    </row>
    <row r="34" spans="2:4" x14ac:dyDescent="0.25">
      <c r="B34" s="6"/>
      <c r="D34" s="7"/>
    </row>
    <row r="35" spans="2:4" ht="15.75" thickBot="1" x14ac:dyDescent="0.3">
      <c r="B35" s="20" t="s">
        <v>10</v>
      </c>
      <c r="C35" s="21">
        <f>C26+C32+C33</f>
        <v>1489.9928333333332</v>
      </c>
      <c r="D35" s="7"/>
    </row>
    <row r="36" spans="2:4" ht="15.75" thickTop="1" x14ac:dyDescent="0.25">
      <c r="B36" s="6"/>
      <c r="D36" s="7"/>
    </row>
    <row r="37" spans="2:4" ht="15" customHeight="1" x14ac:dyDescent="0.25">
      <c r="B37" s="18" t="s">
        <v>12</v>
      </c>
      <c r="D37" s="7"/>
    </row>
    <row r="38" spans="2:4" x14ac:dyDescent="0.25">
      <c r="B38" s="6" t="s">
        <v>5</v>
      </c>
      <c r="C38" s="1">
        <f>C5*C6*52</f>
        <v>16575</v>
      </c>
      <c r="D38" s="7"/>
    </row>
    <row r="39" spans="2:4" x14ac:dyDescent="0.25">
      <c r="B39" s="6" t="s">
        <v>6</v>
      </c>
      <c r="C39" s="1">
        <f>(C38-G5)*G9</f>
        <v>953.16</v>
      </c>
      <c r="D39" s="7"/>
    </row>
    <row r="40" spans="2:4" x14ac:dyDescent="0.25">
      <c r="B40" s="6" t="s">
        <v>7</v>
      </c>
      <c r="C40" s="1">
        <f>(C38-G6)*G8</f>
        <v>815</v>
      </c>
      <c r="D40" s="7"/>
    </row>
    <row r="41" spans="2:4" x14ac:dyDescent="0.25">
      <c r="B41" s="6" t="s">
        <v>33</v>
      </c>
      <c r="C41" s="1">
        <f>IF(C8="y",(C38-G13)*G12,0)</f>
        <v>313.17</v>
      </c>
      <c r="D41" s="7"/>
    </row>
    <row r="42" spans="2:4" x14ac:dyDescent="0.25">
      <c r="B42" s="6" t="s">
        <v>8</v>
      </c>
      <c r="C42" s="1">
        <f>C38-C39-C40-C41</f>
        <v>14493.67</v>
      </c>
      <c r="D42" s="7"/>
    </row>
    <row r="43" spans="2:4" x14ac:dyDescent="0.25">
      <c r="B43" s="6"/>
      <c r="D43" s="7"/>
    </row>
    <row r="44" spans="2:4" x14ac:dyDescent="0.25">
      <c r="B44" s="6" t="s">
        <v>9</v>
      </c>
      <c r="C44" s="1">
        <f>(C38-G7)*G10</f>
        <v>1096.134</v>
      </c>
      <c r="D44" s="7"/>
    </row>
    <row r="45" spans="2:4" x14ac:dyDescent="0.25">
      <c r="B45" s="6" t="s">
        <v>32</v>
      </c>
      <c r="C45" s="1">
        <f>IF(C8="y",(C38-G13)*G11,0 )</f>
        <v>208.78</v>
      </c>
      <c r="D45" s="7"/>
    </row>
    <row r="46" spans="2:4" x14ac:dyDescent="0.25">
      <c r="B46" s="6"/>
      <c r="D46" s="7"/>
    </row>
    <row r="47" spans="2:4" ht="15.75" thickBot="1" x14ac:dyDescent="0.3">
      <c r="B47" s="20" t="s">
        <v>10</v>
      </c>
      <c r="C47" s="21">
        <f>C38+C44+C45</f>
        <v>17879.913999999997</v>
      </c>
      <c r="D47" s="7"/>
    </row>
    <row r="48" spans="2:4" ht="15.75" thickTop="1" x14ac:dyDescent="0.25">
      <c r="B48" s="8"/>
      <c r="C48" s="2"/>
      <c r="D48" s="19"/>
    </row>
  </sheetData>
  <mergeCells count="5">
    <mergeCell ref="B1:D1"/>
    <mergeCell ref="B3:D3"/>
    <mergeCell ref="F3:G3"/>
    <mergeCell ref="B9:D9"/>
    <mergeCell ref="B11:D11"/>
  </mergeCells>
  <conditionalFormatting sqref="F31">
    <cfRule type="cellIs" dxfId="13" priority="2" operator="equal">
      <formula>0</formula>
    </cfRule>
  </conditionalFormatting>
  <conditionalFormatting sqref="F19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workbookViewId="0"/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5" t="s">
        <v>29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11">
        <v>8.5</v>
      </c>
      <c r="D5" s="7"/>
      <c r="F5" s="6" t="s">
        <v>13</v>
      </c>
      <c r="G5" s="15">
        <v>8424</v>
      </c>
    </row>
    <row r="6" spans="2:7" x14ac:dyDescent="0.25">
      <c r="B6" s="6" t="s">
        <v>1</v>
      </c>
      <c r="C6" s="12">
        <v>37.5</v>
      </c>
      <c r="D6" s="7"/>
      <c r="F6" s="6" t="s">
        <v>14</v>
      </c>
      <c r="G6" s="9">
        <f>C7*10</f>
        <v>11850</v>
      </c>
    </row>
    <row r="7" spans="2:7" x14ac:dyDescent="0.25">
      <c r="B7" s="8" t="s">
        <v>2</v>
      </c>
      <c r="C7" s="13">
        <v>1185</v>
      </c>
      <c r="D7" s="14" t="s">
        <v>3</v>
      </c>
      <c r="F7" s="6" t="s">
        <v>15</v>
      </c>
      <c r="G7" s="15">
        <v>8424</v>
      </c>
    </row>
    <row r="8" spans="2:7" x14ac:dyDescent="0.25">
      <c r="B8" s="37" t="s">
        <v>22</v>
      </c>
      <c r="C8" s="38"/>
      <c r="D8" s="39"/>
      <c r="F8" s="6" t="s">
        <v>16</v>
      </c>
      <c r="G8" s="16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ht="15" customHeight="1" x14ac:dyDescent="0.25">
      <c r="B11" s="34" t="s">
        <v>21</v>
      </c>
      <c r="C11" s="35"/>
      <c r="D11" s="36"/>
    </row>
    <row r="12" spans="2:7" ht="7.5" customHeight="1" x14ac:dyDescent="0.25">
      <c r="B12" s="3"/>
      <c r="C12" s="4"/>
      <c r="D12" s="5"/>
    </row>
    <row r="13" spans="2:7" x14ac:dyDescent="0.25">
      <c r="B13" s="18" t="s">
        <v>4</v>
      </c>
      <c r="D13" s="7"/>
    </row>
    <row r="14" spans="2:7" x14ac:dyDescent="0.25">
      <c r="B14" s="6" t="s">
        <v>5</v>
      </c>
      <c r="C14" s="1">
        <f>C34/52</f>
        <v>318.75</v>
      </c>
      <c r="D14" s="7"/>
    </row>
    <row r="15" spans="2:7" x14ac:dyDescent="0.25">
      <c r="B15" s="6" t="s">
        <v>6</v>
      </c>
      <c r="C15" s="1">
        <f>C35/52</f>
        <v>18.809999999999999</v>
      </c>
      <c r="D15" s="7"/>
    </row>
    <row r="16" spans="2:7" x14ac:dyDescent="0.25">
      <c r="B16" s="6" t="s">
        <v>7</v>
      </c>
      <c r="C16" s="1">
        <f>C36/52</f>
        <v>18.173076923076923</v>
      </c>
      <c r="D16" s="7"/>
    </row>
    <row r="17" spans="2:7" x14ac:dyDescent="0.25">
      <c r="B17" s="6" t="s">
        <v>8</v>
      </c>
      <c r="C17" s="1">
        <f>C14-C15-C16</f>
        <v>281.76692307692309</v>
      </c>
      <c r="D17" s="7"/>
      <c r="F17" s="22">
        <f>C17-G17</f>
        <v>0</v>
      </c>
      <c r="G17" s="23">
        <f>C37/52</f>
        <v>281.76692307692304</v>
      </c>
    </row>
    <row r="18" spans="2:7" x14ac:dyDescent="0.25">
      <c r="B18" s="6"/>
      <c r="D18" s="7"/>
    </row>
    <row r="19" spans="2:7" x14ac:dyDescent="0.25">
      <c r="B19" s="6" t="s">
        <v>9</v>
      </c>
      <c r="C19" s="1">
        <f>C39/52</f>
        <v>21.631500000000003</v>
      </c>
      <c r="D19" s="7"/>
    </row>
    <row r="20" spans="2:7" x14ac:dyDescent="0.25">
      <c r="B20" s="6"/>
      <c r="D20" s="7"/>
    </row>
    <row r="21" spans="2:7" ht="15.75" thickBot="1" x14ac:dyDescent="0.3">
      <c r="B21" s="20" t="s">
        <v>10</v>
      </c>
      <c r="C21" s="21">
        <f>C14+C19</f>
        <v>340.38150000000002</v>
      </c>
      <c r="D21" s="7"/>
    </row>
    <row r="22" spans="2:7" ht="7.5" customHeight="1" thickTop="1" x14ac:dyDescent="0.25">
      <c r="B22" s="6"/>
      <c r="D22" s="7"/>
    </row>
    <row r="23" spans="2:7" x14ac:dyDescent="0.25">
      <c r="B23" s="18" t="s">
        <v>11</v>
      </c>
      <c r="D23" s="7"/>
    </row>
    <row r="24" spans="2:7" x14ac:dyDescent="0.25">
      <c r="B24" s="6" t="s">
        <v>5</v>
      </c>
      <c r="C24" s="1">
        <f>C34/12</f>
        <v>1381.25</v>
      </c>
      <c r="D24" s="7"/>
    </row>
    <row r="25" spans="2:7" x14ac:dyDescent="0.25">
      <c r="B25" s="6" t="s">
        <v>6</v>
      </c>
      <c r="C25" s="1">
        <f>C35/12</f>
        <v>81.510000000000005</v>
      </c>
      <c r="D25" s="7"/>
    </row>
    <row r="26" spans="2:7" x14ac:dyDescent="0.25">
      <c r="B26" s="6" t="s">
        <v>7</v>
      </c>
      <c r="C26" s="1">
        <f>C36/12</f>
        <v>78.75</v>
      </c>
      <c r="D26" s="7"/>
    </row>
    <row r="27" spans="2:7" x14ac:dyDescent="0.25">
      <c r="B27" s="6" t="s">
        <v>8</v>
      </c>
      <c r="C27" s="1">
        <f>C24-C25-C26</f>
        <v>1220.99</v>
      </c>
      <c r="D27" s="7"/>
      <c r="F27" s="22">
        <f>C27-G27</f>
        <v>0</v>
      </c>
      <c r="G27" s="23">
        <f>C37/12</f>
        <v>1220.99</v>
      </c>
    </row>
    <row r="28" spans="2:7" x14ac:dyDescent="0.25">
      <c r="B28" s="6"/>
      <c r="D28" s="7"/>
    </row>
    <row r="29" spans="2:7" x14ac:dyDescent="0.25">
      <c r="B29" s="6" t="s">
        <v>9</v>
      </c>
      <c r="C29" s="1">
        <f>C39/12</f>
        <v>93.736500000000021</v>
      </c>
      <c r="D29" s="7"/>
    </row>
    <row r="30" spans="2:7" x14ac:dyDescent="0.25">
      <c r="B30" s="6"/>
      <c r="D30" s="7"/>
    </row>
    <row r="31" spans="2:7" ht="15.75" thickBot="1" x14ac:dyDescent="0.3">
      <c r="B31" s="20" t="s">
        <v>10</v>
      </c>
      <c r="C31" s="21">
        <f>C24+C29</f>
        <v>1474.9865</v>
      </c>
      <c r="D31" s="7"/>
    </row>
    <row r="32" spans="2:7" ht="7.5" customHeight="1" thickTop="1" x14ac:dyDescent="0.25">
      <c r="B32" s="6"/>
      <c r="D32" s="7"/>
    </row>
    <row r="33" spans="2:4" x14ac:dyDescent="0.25">
      <c r="B33" s="18" t="s">
        <v>12</v>
      </c>
      <c r="D33" s="7"/>
    </row>
    <row r="34" spans="2:4" x14ac:dyDescent="0.25">
      <c r="B34" s="6" t="s">
        <v>5</v>
      </c>
      <c r="C34" s="1">
        <f>C5*C6*52</f>
        <v>16575</v>
      </c>
      <c r="D34" s="7"/>
    </row>
    <row r="35" spans="2:4" x14ac:dyDescent="0.25">
      <c r="B35" s="6" t="s">
        <v>6</v>
      </c>
      <c r="C35" s="1">
        <f>(C34-G5)*G9</f>
        <v>978.12</v>
      </c>
      <c r="D35" s="7"/>
    </row>
    <row r="36" spans="2:4" x14ac:dyDescent="0.25">
      <c r="B36" s="6" t="s">
        <v>7</v>
      </c>
      <c r="C36" s="1">
        <f>(C34-G6)*G8</f>
        <v>945</v>
      </c>
      <c r="D36" s="7"/>
    </row>
    <row r="37" spans="2:4" x14ac:dyDescent="0.25">
      <c r="B37" s="6" t="s">
        <v>8</v>
      </c>
      <c r="C37" s="1">
        <f>C34-C35-C36</f>
        <v>14651.88</v>
      </c>
      <c r="D37" s="7"/>
    </row>
    <row r="38" spans="2:4" x14ac:dyDescent="0.25">
      <c r="B38" s="6"/>
      <c r="D38" s="7"/>
    </row>
    <row r="39" spans="2:4" x14ac:dyDescent="0.25">
      <c r="B39" s="6" t="s">
        <v>9</v>
      </c>
      <c r="C39" s="1">
        <f>(C34-G7)*G10</f>
        <v>1124.8380000000002</v>
      </c>
      <c r="D39" s="7"/>
    </row>
    <row r="40" spans="2:4" x14ac:dyDescent="0.25">
      <c r="B40" s="6"/>
      <c r="D40" s="7"/>
    </row>
    <row r="41" spans="2:4" ht="15.75" thickBot="1" x14ac:dyDescent="0.3">
      <c r="B41" s="20" t="s">
        <v>10</v>
      </c>
      <c r="C41" s="21">
        <f>C34+C39</f>
        <v>17699.838</v>
      </c>
      <c r="D41" s="7"/>
    </row>
    <row r="42" spans="2:4" ht="15.75" thickTop="1" x14ac:dyDescent="0.25">
      <c r="B42" s="8"/>
      <c r="C42" s="2"/>
      <c r="D42" s="19"/>
    </row>
  </sheetData>
  <mergeCells count="6">
    <mergeCell ref="B11:D11"/>
    <mergeCell ref="B1:D1"/>
    <mergeCell ref="B3:D3"/>
    <mergeCell ref="F3:G3"/>
    <mergeCell ref="B8:D8"/>
    <mergeCell ref="B9:D9"/>
  </mergeCells>
  <conditionalFormatting sqref="F27">
    <cfRule type="cellIs" dxfId="11" priority="2" operator="equal">
      <formula>0</formula>
    </cfRule>
  </conditionalFormatting>
  <conditionalFormatting sqref="F17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2"/>
  <sheetViews>
    <sheetView workbookViewId="0">
      <selection activeCell="B6" sqref="B6"/>
    </sheetView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5" t="s">
        <v>29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11">
        <v>8.5</v>
      </c>
      <c r="D5" s="7"/>
      <c r="F5" s="6" t="s">
        <v>13</v>
      </c>
      <c r="G5" s="15">
        <v>8424</v>
      </c>
    </row>
    <row r="6" spans="2:7" x14ac:dyDescent="0.25">
      <c r="B6" s="6" t="s">
        <v>1</v>
      </c>
      <c r="C6" s="12">
        <v>37.5</v>
      </c>
      <c r="D6" s="7"/>
      <c r="F6" s="6" t="s">
        <v>14</v>
      </c>
      <c r="G6" s="9">
        <f>C7*10</f>
        <v>11850</v>
      </c>
    </row>
    <row r="7" spans="2:7" x14ac:dyDescent="0.25">
      <c r="B7" s="8" t="s">
        <v>2</v>
      </c>
      <c r="C7" s="13">
        <v>1185</v>
      </c>
      <c r="D7" s="14" t="s">
        <v>3</v>
      </c>
      <c r="F7" s="6" t="s">
        <v>15</v>
      </c>
      <c r="G7" s="15">
        <v>8424</v>
      </c>
    </row>
    <row r="8" spans="2:7" x14ac:dyDescent="0.25">
      <c r="B8" s="37" t="s">
        <v>22</v>
      </c>
      <c r="C8" s="38"/>
      <c r="D8" s="39"/>
      <c r="F8" s="6" t="s">
        <v>16</v>
      </c>
      <c r="G8" s="16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ht="15" customHeight="1" x14ac:dyDescent="0.25">
      <c r="B11" s="34" t="s">
        <v>21</v>
      </c>
      <c r="C11" s="35"/>
      <c r="D11" s="36"/>
    </row>
    <row r="12" spans="2:7" ht="7.5" customHeight="1" x14ac:dyDescent="0.25">
      <c r="B12" s="3"/>
      <c r="C12" s="4"/>
      <c r="D12" s="5"/>
    </row>
    <row r="13" spans="2:7" x14ac:dyDescent="0.25">
      <c r="B13" s="18" t="s">
        <v>4</v>
      </c>
      <c r="D13" s="7"/>
    </row>
    <row r="14" spans="2:7" x14ac:dyDescent="0.25">
      <c r="B14" s="6" t="s">
        <v>5</v>
      </c>
      <c r="C14" s="1">
        <f>C34/52</f>
        <v>318.75</v>
      </c>
      <c r="D14" s="7"/>
    </row>
    <row r="15" spans="2:7" x14ac:dyDescent="0.25">
      <c r="B15" s="6" t="s">
        <v>6</v>
      </c>
      <c r="C15" s="1">
        <f>C35/52</f>
        <v>18.809999999999999</v>
      </c>
      <c r="D15" s="7"/>
    </row>
    <row r="16" spans="2:7" x14ac:dyDescent="0.25">
      <c r="B16" s="6" t="s">
        <v>7</v>
      </c>
      <c r="C16" s="1">
        <f>C36/52</f>
        <v>18.173076923076923</v>
      </c>
      <c r="D16" s="7"/>
    </row>
    <row r="17" spans="2:7" x14ac:dyDescent="0.25">
      <c r="B17" s="6" t="s">
        <v>8</v>
      </c>
      <c r="C17" s="1">
        <f>C14-C15-C16</f>
        <v>281.76692307692309</v>
      </c>
      <c r="D17" s="7"/>
      <c r="F17" s="22">
        <f>C17-G17</f>
        <v>0</v>
      </c>
      <c r="G17" s="23">
        <f>C37/52</f>
        <v>281.76692307692304</v>
      </c>
    </row>
    <row r="18" spans="2:7" x14ac:dyDescent="0.25">
      <c r="B18" s="6"/>
      <c r="D18" s="7"/>
    </row>
    <row r="19" spans="2:7" x14ac:dyDescent="0.25">
      <c r="B19" s="6" t="s">
        <v>9</v>
      </c>
      <c r="C19" s="1">
        <f>C39/52</f>
        <v>21.631500000000003</v>
      </c>
      <c r="D19" s="7"/>
    </row>
    <row r="20" spans="2:7" x14ac:dyDescent="0.25">
      <c r="B20" s="6"/>
      <c r="D20" s="7"/>
    </row>
    <row r="21" spans="2:7" ht="15.75" thickBot="1" x14ac:dyDescent="0.3">
      <c r="B21" s="20" t="s">
        <v>10</v>
      </c>
      <c r="C21" s="21">
        <f>C14+C19</f>
        <v>340.38150000000002</v>
      </c>
      <c r="D21" s="7"/>
    </row>
    <row r="22" spans="2:7" ht="7.5" customHeight="1" thickTop="1" x14ac:dyDescent="0.25">
      <c r="B22" s="6"/>
      <c r="D22" s="7"/>
    </row>
    <row r="23" spans="2:7" x14ac:dyDescent="0.25">
      <c r="B23" s="18" t="s">
        <v>11</v>
      </c>
      <c r="D23" s="7"/>
    </row>
    <row r="24" spans="2:7" x14ac:dyDescent="0.25">
      <c r="B24" s="6" t="s">
        <v>5</v>
      </c>
      <c r="C24" s="1">
        <f>C34/12</f>
        <v>1381.25</v>
      </c>
      <c r="D24" s="7"/>
    </row>
    <row r="25" spans="2:7" x14ac:dyDescent="0.25">
      <c r="B25" s="6" t="s">
        <v>6</v>
      </c>
      <c r="C25" s="1">
        <f>C35/12</f>
        <v>81.510000000000005</v>
      </c>
      <c r="D25" s="7"/>
    </row>
    <row r="26" spans="2:7" x14ac:dyDescent="0.25">
      <c r="B26" s="6" t="s">
        <v>7</v>
      </c>
      <c r="C26" s="1">
        <f>C36/12</f>
        <v>78.75</v>
      </c>
      <c r="D26" s="7"/>
    </row>
    <row r="27" spans="2:7" x14ac:dyDescent="0.25">
      <c r="B27" s="6" t="s">
        <v>8</v>
      </c>
      <c r="C27" s="1">
        <f>C24-C25-C26</f>
        <v>1220.99</v>
      </c>
      <c r="D27" s="7"/>
      <c r="F27" s="22">
        <f>C27-G27</f>
        <v>0</v>
      </c>
      <c r="G27" s="23">
        <f>C37/12</f>
        <v>1220.99</v>
      </c>
    </row>
    <row r="28" spans="2:7" x14ac:dyDescent="0.25">
      <c r="B28" s="6"/>
      <c r="D28" s="7"/>
    </row>
    <row r="29" spans="2:7" x14ac:dyDescent="0.25">
      <c r="B29" s="6" t="s">
        <v>9</v>
      </c>
      <c r="C29" s="1">
        <f>C39/12</f>
        <v>93.736500000000021</v>
      </c>
      <c r="D29" s="7"/>
    </row>
    <row r="30" spans="2:7" x14ac:dyDescent="0.25">
      <c r="B30" s="6"/>
      <c r="D30" s="7"/>
    </row>
    <row r="31" spans="2:7" ht="15.75" thickBot="1" x14ac:dyDescent="0.3">
      <c r="B31" s="20" t="s">
        <v>10</v>
      </c>
      <c r="C31" s="21">
        <f>C24+C29</f>
        <v>1474.9865</v>
      </c>
      <c r="D31" s="7"/>
    </row>
    <row r="32" spans="2:7" ht="7.5" customHeight="1" thickTop="1" x14ac:dyDescent="0.25">
      <c r="B32" s="6"/>
      <c r="D32" s="7"/>
    </row>
    <row r="33" spans="2:4" x14ac:dyDescent="0.25">
      <c r="B33" s="18" t="s">
        <v>12</v>
      </c>
      <c r="D33" s="7"/>
    </row>
    <row r="34" spans="2:4" x14ac:dyDescent="0.25">
      <c r="B34" s="6" t="s">
        <v>5</v>
      </c>
      <c r="C34" s="1">
        <f>C5*C6*52</f>
        <v>16575</v>
      </c>
      <c r="D34" s="7"/>
    </row>
    <row r="35" spans="2:4" x14ac:dyDescent="0.25">
      <c r="B35" s="6" t="s">
        <v>6</v>
      </c>
      <c r="C35" s="1">
        <f>(C34-G5)*G9</f>
        <v>978.12</v>
      </c>
      <c r="D35" s="7"/>
    </row>
    <row r="36" spans="2:4" x14ac:dyDescent="0.25">
      <c r="B36" s="6" t="s">
        <v>7</v>
      </c>
      <c r="C36" s="1">
        <f>(C34-G6)*G8</f>
        <v>945</v>
      </c>
      <c r="D36" s="7"/>
    </row>
    <row r="37" spans="2:4" x14ac:dyDescent="0.25">
      <c r="B37" s="6" t="s">
        <v>8</v>
      </c>
      <c r="C37" s="1">
        <f>C34-C35-C36</f>
        <v>14651.88</v>
      </c>
      <c r="D37" s="7"/>
    </row>
    <row r="38" spans="2:4" x14ac:dyDescent="0.25">
      <c r="B38" s="6"/>
      <c r="D38" s="7"/>
    </row>
    <row r="39" spans="2:4" x14ac:dyDescent="0.25">
      <c r="B39" s="6" t="s">
        <v>9</v>
      </c>
      <c r="C39" s="1">
        <f>(C34-G7)*G10</f>
        <v>1124.8380000000002</v>
      </c>
      <c r="D39" s="7"/>
    </row>
    <row r="40" spans="2:4" x14ac:dyDescent="0.25">
      <c r="B40" s="6"/>
      <c r="D40" s="7"/>
    </row>
    <row r="41" spans="2:4" ht="15.75" thickBot="1" x14ac:dyDescent="0.3">
      <c r="B41" s="20" t="s">
        <v>10</v>
      </c>
      <c r="C41" s="21">
        <f>C34+C39</f>
        <v>17699.838</v>
      </c>
      <c r="D41" s="7"/>
    </row>
    <row r="42" spans="2:4" ht="15.75" thickTop="1" x14ac:dyDescent="0.25">
      <c r="B42" s="8"/>
      <c r="C42" s="2"/>
      <c r="D42" s="19"/>
    </row>
  </sheetData>
  <mergeCells count="6">
    <mergeCell ref="B11:D11"/>
    <mergeCell ref="B1:D1"/>
    <mergeCell ref="B3:D3"/>
    <mergeCell ref="F3:G3"/>
    <mergeCell ref="B8:D8"/>
    <mergeCell ref="B9:D9"/>
  </mergeCells>
  <conditionalFormatting sqref="F27">
    <cfRule type="cellIs" dxfId="9" priority="2" operator="equal">
      <formula>0</formula>
    </cfRule>
  </conditionalFormatting>
  <conditionalFormatting sqref="F17">
    <cfRule type="cellIs" dxfId="8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2"/>
  <sheetViews>
    <sheetView workbookViewId="0"/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5" t="s">
        <v>28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11">
        <v>8.5</v>
      </c>
      <c r="D5" s="7"/>
      <c r="F5" s="6" t="s">
        <v>13</v>
      </c>
      <c r="G5" s="15">
        <v>8164</v>
      </c>
    </row>
    <row r="6" spans="2:7" x14ac:dyDescent="0.25">
      <c r="B6" s="6" t="s">
        <v>1</v>
      </c>
      <c r="C6" s="12">
        <v>37.5</v>
      </c>
      <c r="D6" s="7"/>
      <c r="F6" s="6" t="s">
        <v>14</v>
      </c>
      <c r="G6" s="9">
        <f>C7*10</f>
        <v>11500</v>
      </c>
    </row>
    <row r="7" spans="2:7" x14ac:dyDescent="0.25">
      <c r="B7" s="8" t="s">
        <v>2</v>
      </c>
      <c r="C7" s="13">
        <v>1150</v>
      </c>
      <c r="D7" s="14" t="s">
        <v>3</v>
      </c>
      <c r="F7" s="6" t="s">
        <v>15</v>
      </c>
      <c r="G7" s="15">
        <v>8164</v>
      </c>
    </row>
    <row r="8" spans="2:7" x14ac:dyDescent="0.25">
      <c r="B8" s="37" t="s">
        <v>22</v>
      </c>
      <c r="C8" s="38"/>
      <c r="D8" s="39"/>
      <c r="F8" s="6" t="s">
        <v>16</v>
      </c>
      <c r="G8" s="16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ht="15" customHeight="1" x14ac:dyDescent="0.25">
      <c r="B11" s="34" t="s">
        <v>21</v>
      </c>
      <c r="C11" s="35"/>
      <c r="D11" s="36"/>
    </row>
    <row r="12" spans="2:7" ht="7.5" customHeight="1" x14ac:dyDescent="0.25">
      <c r="B12" s="3"/>
      <c r="C12" s="4"/>
      <c r="D12" s="5"/>
    </row>
    <row r="13" spans="2:7" x14ac:dyDescent="0.25">
      <c r="B13" s="18" t="s">
        <v>4</v>
      </c>
      <c r="D13" s="7"/>
    </row>
    <row r="14" spans="2:7" x14ac:dyDescent="0.25">
      <c r="B14" s="6" t="s">
        <v>5</v>
      </c>
      <c r="C14" s="1">
        <f>C34/52</f>
        <v>318.75</v>
      </c>
      <c r="D14" s="7"/>
    </row>
    <row r="15" spans="2:7" x14ac:dyDescent="0.25">
      <c r="B15" s="6" t="s">
        <v>6</v>
      </c>
      <c r="C15" s="1">
        <f>C35/52</f>
        <v>19.41</v>
      </c>
      <c r="D15" s="7"/>
    </row>
    <row r="16" spans="2:7" x14ac:dyDescent="0.25">
      <c r="B16" s="6" t="s">
        <v>7</v>
      </c>
      <c r="C16" s="1">
        <f>C36/52</f>
        <v>19.51923076923077</v>
      </c>
      <c r="D16" s="7"/>
    </row>
    <row r="17" spans="2:7" x14ac:dyDescent="0.25">
      <c r="B17" s="6" t="s">
        <v>8</v>
      </c>
      <c r="C17" s="1">
        <f>C14-C15-C16</f>
        <v>279.8207692307692</v>
      </c>
      <c r="D17" s="7"/>
      <c r="F17" s="22">
        <f>C17-G17</f>
        <v>0</v>
      </c>
      <c r="G17" s="23">
        <f>C37/52</f>
        <v>279.82076923076926</v>
      </c>
    </row>
    <row r="18" spans="2:7" x14ac:dyDescent="0.25">
      <c r="B18" s="6"/>
      <c r="D18" s="7"/>
    </row>
    <row r="19" spans="2:7" x14ac:dyDescent="0.25">
      <c r="B19" s="6" t="s">
        <v>9</v>
      </c>
      <c r="C19" s="1">
        <f>C39/52</f>
        <v>22.3215</v>
      </c>
      <c r="D19" s="7"/>
    </row>
    <row r="20" spans="2:7" x14ac:dyDescent="0.25">
      <c r="B20" s="6"/>
      <c r="D20" s="7"/>
    </row>
    <row r="21" spans="2:7" ht="15.75" thickBot="1" x14ac:dyDescent="0.3">
      <c r="B21" s="20" t="s">
        <v>10</v>
      </c>
      <c r="C21" s="21">
        <f>C14+C19</f>
        <v>341.07150000000001</v>
      </c>
      <c r="D21" s="7"/>
    </row>
    <row r="22" spans="2:7" ht="7.5" customHeight="1" thickTop="1" x14ac:dyDescent="0.25">
      <c r="B22" s="6"/>
      <c r="D22" s="7"/>
    </row>
    <row r="23" spans="2:7" x14ac:dyDescent="0.25">
      <c r="B23" s="18" t="s">
        <v>11</v>
      </c>
      <c r="D23" s="7"/>
    </row>
    <row r="24" spans="2:7" x14ac:dyDescent="0.25">
      <c r="B24" s="6" t="s">
        <v>5</v>
      </c>
      <c r="C24" s="1">
        <f>C34/12</f>
        <v>1381.25</v>
      </c>
      <c r="D24" s="7"/>
    </row>
    <row r="25" spans="2:7" x14ac:dyDescent="0.25">
      <c r="B25" s="6" t="s">
        <v>6</v>
      </c>
      <c r="C25" s="1">
        <f>C35/12</f>
        <v>84.11</v>
      </c>
      <c r="D25" s="7"/>
    </row>
    <row r="26" spans="2:7" x14ac:dyDescent="0.25">
      <c r="B26" s="6" t="s">
        <v>7</v>
      </c>
      <c r="C26" s="1">
        <f>C36/12</f>
        <v>84.583333333333329</v>
      </c>
      <c r="D26" s="7"/>
    </row>
    <row r="27" spans="2:7" x14ac:dyDescent="0.25">
      <c r="B27" s="6" t="s">
        <v>8</v>
      </c>
      <c r="C27" s="1">
        <f>C24-C25-C26</f>
        <v>1212.5566666666668</v>
      </c>
      <c r="D27" s="7"/>
      <c r="F27" s="22">
        <f>C27-G27</f>
        <v>0</v>
      </c>
      <c r="G27" s="23">
        <f>C37/12</f>
        <v>1212.5566666666666</v>
      </c>
    </row>
    <row r="28" spans="2:7" x14ac:dyDescent="0.25">
      <c r="B28" s="6"/>
      <c r="D28" s="7"/>
    </row>
    <row r="29" spans="2:7" x14ac:dyDescent="0.25">
      <c r="B29" s="6" t="s">
        <v>9</v>
      </c>
      <c r="C29" s="1">
        <f>C39/12</f>
        <v>96.726500000000001</v>
      </c>
      <c r="D29" s="7"/>
    </row>
    <row r="30" spans="2:7" x14ac:dyDescent="0.25">
      <c r="B30" s="6"/>
      <c r="D30" s="7"/>
    </row>
    <row r="31" spans="2:7" ht="15.75" thickBot="1" x14ac:dyDescent="0.3">
      <c r="B31" s="20" t="s">
        <v>10</v>
      </c>
      <c r="C31" s="21">
        <f>C24+C29</f>
        <v>1477.9765</v>
      </c>
      <c r="D31" s="7"/>
    </row>
    <row r="32" spans="2:7" ht="7.5" customHeight="1" thickTop="1" x14ac:dyDescent="0.25">
      <c r="B32" s="6"/>
      <c r="D32" s="7"/>
    </row>
    <row r="33" spans="2:4" x14ac:dyDescent="0.25">
      <c r="B33" s="18" t="s">
        <v>12</v>
      </c>
      <c r="D33" s="7"/>
    </row>
    <row r="34" spans="2:4" x14ac:dyDescent="0.25">
      <c r="B34" s="6" t="s">
        <v>5</v>
      </c>
      <c r="C34" s="1">
        <f>C5*C6*52</f>
        <v>16575</v>
      </c>
      <c r="D34" s="7"/>
    </row>
    <row r="35" spans="2:4" x14ac:dyDescent="0.25">
      <c r="B35" s="6" t="s">
        <v>6</v>
      </c>
      <c r="C35" s="1">
        <f>(C34-G5)*G9</f>
        <v>1009.3199999999999</v>
      </c>
      <c r="D35" s="7"/>
    </row>
    <row r="36" spans="2:4" x14ac:dyDescent="0.25">
      <c r="B36" s="6" t="s">
        <v>7</v>
      </c>
      <c r="C36" s="1">
        <f>(C34-G6)*G8</f>
        <v>1015</v>
      </c>
      <c r="D36" s="7"/>
    </row>
    <row r="37" spans="2:4" x14ac:dyDescent="0.25">
      <c r="B37" s="6" t="s">
        <v>8</v>
      </c>
      <c r="C37" s="1">
        <f>C34-C35-C36</f>
        <v>14550.68</v>
      </c>
      <c r="D37" s="7"/>
    </row>
    <row r="38" spans="2:4" x14ac:dyDescent="0.25">
      <c r="B38" s="6"/>
      <c r="D38" s="7"/>
    </row>
    <row r="39" spans="2:4" x14ac:dyDescent="0.25">
      <c r="B39" s="6" t="s">
        <v>9</v>
      </c>
      <c r="C39" s="1">
        <f>(C34-G7)*G10</f>
        <v>1160.7180000000001</v>
      </c>
      <c r="D39" s="7"/>
    </row>
    <row r="40" spans="2:4" x14ac:dyDescent="0.25">
      <c r="B40" s="6"/>
      <c r="D40" s="7"/>
    </row>
    <row r="41" spans="2:4" ht="15.75" thickBot="1" x14ac:dyDescent="0.3">
      <c r="B41" s="20" t="s">
        <v>10</v>
      </c>
      <c r="C41" s="21">
        <f>C34+C39</f>
        <v>17735.718000000001</v>
      </c>
      <c r="D41" s="7"/>
    </row>
    <row r="42" spans="2:4" ht="15.75" thickTop="1" x14ac:dyDescent="0.25">
      <c r="B42" s="8"/>
      <c r="C42" s="2"/>
      <c r="D42" s="19"/>
    </row>
  </sheetData>
  <mergeCells count="6">
    <mergeCell ref="B11:D11"/>
    <mergeCell ref="B1:D1"/>
    <mergeCell ref="B3:D3"/>
    <mergeCell ref="F3:G3"/>
    <mergeCell ref="B8:D8"/>
    <mergeCell ref="B9:D9"/>
  </mergeCells>
  <conditionalFormatting sqref="F27">
    <cfRule type="cellIs" dxfId="7" priority="2" operator="equal">
      <formula>0</formula>
    </cfRule>
  </conditionalFormatting>
  <conditionalFormatting sqref="F17">
    <cfRule type="cellIs" dxfId="6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2"/>
  <sheetViews>
    <sheetView workbookViewId="0">
      <selection activeCell="C5" sqref="C5"/>
    </sheetView>
  </sheetViews>
  <sheetFormatPr defaultRowHeight="15" x14ac:dyDescent="0.25"/>
  <cols>
    <col min="1" max="1" width="4.28515625" customWidth="1"/>
    <col min="2" max="2" width="28" customWidth="1"/>
    <col min="3" max="3" width="10.140625" customWidth="1"/>
    <col min="4" max="4" width="3.42578125" customWidth="1"/>
    <col min="5" max="5" width="3.5703125" customWidth="1"/>
    <col min="6" max="6" width="24" customWidth="1"/>
    <col min="7" max="7" width="10.5703125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5" t="s">
        <v>28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11">
        <v>8.5</v>
      </c>
      <c r="D5" s="7"/>
      <c r="F5" s="6" t="s">
        <v>13</v>
      </c>
      <c r="G5" s="15">
        <v>8164</v>
      </c>
    </row>
    <row r="6" spans="2:7" x14ac:dyDescent="0.25">
      <c r="B6" s="6" t="s">
        <v>1</v>
      </c>
      <c r="C6" s="12">
        <v>37.5</v>
      </c>
      <c r="D6" s="7"/>
      <c r="F6" s="6" t="s">
        <v>14</v>
      </c>
      <c r="G6" s="9">
        <f>C7*10</f>
        <v>11500</v>
      </c>
    </row>
    <row r="7" spans="2:7" x14ac:dyDescent="0.25">
      <c r="B7" s="8" t="s">
        <v>2</v>
      </c>
      <c r="C7" s="13">
        <v>1150</v>
      </c>
      <c r="D7" s="14" t="s">
        <v>3</v>
      </c>
      <c r="F7" s="6" t="s">
        <v>15</v>
      </c>
      <c r="G7" s="15">
        <v>8164</v>
      </c>
    </row>
    <row r="8" spans="2:7" x14ac:dyDescent="0.25">
      <c r="B8" s="37" t="s">
        <v>22</v>
      </c>
      <c r="C8" s="38"/>
      <c r="D8" s="39"/>
      <c r="F8" s="6" t="s">
        <v>16</v>
      </c>
      <c r="G8" s="16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ht="15" customHeight="1" x14ac:dyDescent="0.25">
      <c r="B11" s="34" t="s">
        <v>21</v>
      </c>
      <c r="C11" s="35"/>
      <c r="D11" s="36"/>
    </row>
    <row r="12" spans="2:7" ht="7.5" customHeight="1" x14ac:dyDescent="0.25">
      <c r="B12" s="3"/>
      <c r="C12" s="4"/>
      <c r="D12" s="5"/>
    </row>
    <row r="13" spans="2:7" x14ac:dyDescent="0.25">
      <c r="B13" s="18" t="s">
        <v>4</v>
      </c>
      <c r="D13" s="7"/>
    </row>
    <row r="14" spans="2:7" x14ac:dyDescent="0.25">
      <c r="B14" s="6" t="s">
        <v>5</v>
      </c>
      <c r="C14" s="1">
        <f>C34/52</f>
        <v>318.75</v>
      </c>
      <c r="D14" s="7"/>
    </row>
    <row r="15" spans="2:7" x14ac:dyDescent="0.25">
      <c r="B15" s="6" t="s">
        <v>6</v>
      </c>
      <c r="C15" s="1">
        <f>C35/52</f>
        <v>19.41</v>
      </c>
      <c r="D15" s="7"/>
    </row>
    <row r="16" spans="2:7" x14ac:dyDescent="0.25">
      <c r="B16" s="6" t="s">
        <v>7</v>
      </c>
      <c r="C16" s="1">
        <f>C36/52</f>
        <v>19.51923076923077</v>
      </c>
      <c r="D16" s="7"/>
    </row>
    <row r="17" spans="2:7" x14ac:dyDescent="0.25">
      <c r="B17" s="6" t="s">
        <v>8</v>
      </c>
      <c r="C17" s="1">
        <f>C14-C15-C16</f>
        <v>279.8207692307692</v>
      </c>
      <c r="D17" s="7"/>
      <c r="F17" s="22">
        <f>C17-G17</f>
        <v>0</v>
      </c>
      <c r="G17" s="23">
        <f>C37/52</f>
        <v>279.82076923076926</v>
      </c>
    </row>
    <row r="18" spans="2:7" x14ac:dyDescent="0.25">
      <c r="B18" s="6"/>
      <c r="D18" s="7"/>
    </row>
    <row r="19" spans="2:7" x14ac:dyDescent="0.25">
      <c r="B19" s="6" t="s">
        <v>9</v>
      </c>
      <c r="C19" s="1">
        <f>C39/52</f>
        <v>22.3215</v>
      </c>
      <c r="D19" s="7"/>
    </row>
    <row r="20" spans="2:7" x14ac:dyDescent="0.25">
      <c r="B20" s="6"/>
      <c r="D20" s="7"/>
    </row>
    <row r="21" spans="2:7" ht="15.75" thickBot="1" x14ac:dyDescent="0.3">
      <c r="B21" s="20" t="s">
        <v>10</v>
      </c>
      <c r="C21" s="21">
        <f>C14+C19</f>
        <v>341.07150000000001</v>
      </c>
      <c r="D21" s="7"/>
    </row>
    <row r="22" spans="2:7" ht="7.5" customHeight="1" thickTop="1" x14ac:dyDescent="0.25">
      <c r="B22" s="6"/>
      <c r="D22" s="7"/>
    </row>
    <row r="23" spans="2:7" x14ac:dyDescent="0.25">
      <c r="B23" s="18" t="s">
        <v>11</v>
      </c>
      <c r="D23" s="7"/>
    </row>
    <row r="24" spans="2:7" x14ac:dyDescent="0.25">
      <c r="B24" s="6" t="s">
        <v>5</v>
      </c>
      <c r="C24" s="1">
        <f>C34/12</f>
        <v>1381.25</v>
      </c>
      <c r="D24" s="7"/>
    </row>
    <row r="25" spans="2:7" x14ac:dyDescent="0.25">
      <c r="B25" s="6" t="s">
        <v>6</v>
      </c>
      <c r="C25" s="1">
        <f>C35/12</f>
        <v>84.11</v>
      </c>
      <c r="D25" s="7"/>
    </row>
    <row r="26" spans="2:7" x14ac:dyDescent="0.25">
      <c r="B26" s="6" t="s">
        <v>7</v>
      </c>
      <c r="C26" s="1">
        <f>C36/12</f>
        <v>84.583333333333329</v>
      </c>
      <c r="D26" s="7"/>
    </row>
    <row r="27" spans="2:7" x14ac:dyDescent="0.25">
      <c r="B27" s="6" t="s">
        <v>8</v>
      </c>
      <c r="C27" s="1">
        <f>C24-C25-C26</f>
        <v>1212.5566666666668</v>
      </c>
      <c r="D27" s="7"/>
      <c r="F27" s="22">
        <f>C27-G27</f>
        <v>0</v>
      </c>
      <c r="G27" s="23">
        <f>C37/12</f>
        <v>1212.5566666666666</v>
      </c>
    </row>
    <row r="28" spans="2:7" x14ac:dyDescent="0.25">
      <c r="B28" s="6"/>
      <c r="D28" s="7"/>
    </row>
    <row r="29" spans="2:7" x14ac:dyDescent="0.25">
      <c r="B29" s="6" t="s">
        <v>9</v>
      </c>
      <c r="C29" s="1">
        <f>C39/12</f>
        <v>96.726500000000001</v>
      </c>
      <c r="D29" s="7"/>
    </row>
    <row r="30" spans="2:7" x14ac:dyDescent="0.25">
      <c r="B30" s="6"/>
      <c r="D30" s="7"/>
    </row>
    <row r="31" spans="2:7" ht="15.75" thickBot="1" x14ac:dyDescent="0.3">
      <c r="B31" s="20" t="s">
        <v>10</v>
      </c>
      <c r="C31" s="21">
        <f>C24+C29</f>
        <v>1477.9765</v>
      </c>
      <c r="D31" s="7"/>
    </row>
    <row r="32" spans="2:7" ht="7.5" customHeight="1" thickTop="1" x14ac:dyDescent="0.25">
      <c r="B32" s="6"/>
      <c r="D32" s="7"/>
    </row>
    <row r="33" spans="2:4" x14ac:dyDescent="0.25">
      <c r="B33" s="18" t="s">
        <v>12</v>
      </c>
      <c r="D33" s="7"/>
    </row>
    <row r="34" spans="2:4" x14ac:dyDescent="0.25">
      <c r="B34" s="6" t="s">
        <v>5</v>
      </c>
      <c r="C34" s="1">
        <f>C5*C6*52</f>
        <v>16575</v>
      </c>
      <c r="D34" s="7"/>
    </row>
    <row r="35" spans="2:4" x14ac:dyDescent="0.25">
      <c r="B35" s="6" t="s">
        <v>6</v>
      </c>
      <c r="C35" s="1">
        <f>(C34-G5)*G9</f>
        <v>1009.3199999999999</v>
      </c>
      <c r="D35" s="7"/>
    </row>
    <row r="36" spans="2:4" x14ac:dyDescent="0.25">
      <c r="B36" s="6" t="s">
        <v>7</v>
      </c>
      <c r="C36" s="1">
        <f>(C34-G6)*G8</f>
        <v>1015</v>
      </c>
      <c r="D36" s="7"/>
    </row>
    <row r="37" spans="2:4" x14ac:dyDescent="0.25">
      <c r="B37" s="6" t="s">
        <v>8</v>
      </c>
      <c r="C37" s="1">
        <f>C34-C35-C36</f>
        <v>14550.68</v>
      </c>
      <c r="D37" s="7"/>
    </row>
    <row r="38" spans="2:4" x14ac:dyDescent="0.25">
      <c r="B38" s="6"/>
      <c r="D38" s="7"/>
    </row>
    <row r="39" spans="2:4" x14ac:dyDescent="0.25">
      <c r="B39" s="6" t="s">
        <v>9</v>
      </c>
      <c r="C39" s="1">
        <f>(C34-G7)*G10</f>
        <v>1160.7180000000001</v>
      </c>
      <c r="D39" s="7"/>
    </row>
    <row r="40" spans="2:4" x14ac:dyDescent="0.25">
      <c r="B40" s="6"/>
      <c r="D40" s="7"/>
    </row>
    <row r="41" spans="2:4" ht="15.75" thickBot="1" x14ac:dyDescent="0.3">
      <c r="B41" s="20" t="s">
        <v>10</v>
      </c>
      <c r="C41" s="21">
        <f>C34+C39</f>
        <v>17735.718000000001</v>
      </c>
      <c r="D41" s="7"/>
    </row>
    <row r="42" spans="2:4" ht="15.75" thickTop="1" x14ac:dyDescent="0.25">
      <c r="B42" s="8"/>
      <c r="C42" s="2"/>
      <c r="D42" s="19"/>
    </row>
  </sheetData>
  <mergeCells count="6">
    <mergeCell ref="B11:D11"/>
    <mergeCell ref="B1:D1"/>
    <mergeCell ref="B3:D3"/>
    <mergeCell ref="F3:G3"/>
    <mergeCell ref="B8:D8"/>
    <mergeCell ref="B9:D9"/>
  </mergeCells>
  <conditionalFormatting sqref="F27">
    <cfRule type="cellIs" dxfId="5" priority="2" operator="equal">
      <formula>0</formula>
    </cfRule>
  </conditionalFormatting>
  <conditionalFormatting sqref="F17">
    <cfRule type="cellIs" dxfId="4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workbookViewId="0">
      <selection activeCell="C14" sqref="C14"/>
    </sheetView>
  </sheetViews>
  <sheetFormatPr defaultRowHeight="15" x14ac:dyDescent="0.25"/>
  <cols>
    <col min="1" max="1" width="4.28515625" customWidth="1"/>
    <col min="2" max="2" width="28" customWidth="1"/>
    <col min="3" max="3" width="11.5703125" customWidth="1"/>
    <col min="4" max="4" width="3.42578125" customWidth="1"/>
    <col min="5" max="5" width="3.5703125" customWidth="1"/>
    <col min="6" max="6" width="24" customWidth="1"/>
    <col min="7" max="7" width="10.5703125" bestFit="1" customWidth="1"/>
  </cols>
  <sheetData>
    <row r="1" spans="2:7" x14ac:dyDescent="0.25">
      <c r="B1" s="34" t="s">
        <v>27</v>
      </c>
      <c r="C1" s="35"/>
      <c r="D1" s="36"/>
      <c r="F1" s="24" t="s">
        <v>25</v>
      </c>
      <c r="G1" s="25" t="s">
        <v>24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11">
        <v>8.5</v>
      </c>
      <c r="D5" s="7"/>
      <c r="F5" s="6" t="s">
        <v>13</v>
      </c>
      <c r="G5" s="15">
        <v>8060</v>
      </c>
    </row>
    <row r="6" spans="2:7" x14ac:dyDescent="0.25">
      <c r="B6" s="6" t="s">
        <v>1</v>
      </c>
      <c r="C6" s="12">
        <v>37.5</v>
      </c>
      <c r="D6" s="7"/>
      <c r="F6" s="6" t="s">
        <v>14</v>
      </c>
      <c r="G6" s="9">
        <f>C7*10</f>
        <v>11000</v>
      </c>
    </row>
    <row r="7" spans="2:7" x14ac:dyDescent="0.25">
      <c r="B7" s="8" t="s">
        <v>2</v>
      </c>
      <c r="C7" s="13">
        <v>1100</v>
      </c>
      <c r="D7" s="14" t="s">
        <v>3</v>
      </c>
      <c r="F7" s="6" t="s">
        <v>15</v>
      </c>
      <c r="G7" s="15">
        <v>8112</v>
      </c>
    </row>
    <row r="8" spans="2:7" x14ac:dyDescent="0.25">
      <c r="B8" s="37" t="s">
        <v>22</v>
      </c>
      <c r="C8" s="38"/>
      <c r="D8" s="39"/>
      <c r="F8" s="6" t="s">
        <v>16</v>
      </c>
      <c r="G8" s="16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ht="15" customHeight="1" x14ac:dyDescent="0.25">
      <c r="B11" s="34" t="s">
        <v>21</v>
      </c>
      <c r="C11" s="35"/>
      <c r="D11" s="36"/>
    </row>
    <row r="12" spans="2:7" ht="7.5" customHeight="1" x14ac:dyDescent="0.25">
      <c r="B12" s="3"/>
      <c r="C12" s="4"/>
      <c r="D12" s="5"/>
    </row>
    <row r="13" spans="2:7" x14ac:dyDescent="0.25">
      <c r="B13" s="18" t="s">
        <v>4</v>
      </c>
      <c r="D13" s="7"/>
    </row>
    <row r="14" spans="2:7" x14ac:dyDescent="0.25">
      <c r="B14" s="6" t="s">
        <v>5</v>
      </c>
      <c r="C14" s="1">
        <f>C34/52</f>
        <v>318.75</v>
      </c>
      <c r="D14" s="7"/>
    </row>
    <row r="15" spans="2:7" x14ac:dyDescent="0.25">
      <c r="B15" s="6" t="s">
        <v>6</v>
      </c>
      <c r="C15" s="1">
        <f>C35/52</f>
        <v>19.649999999999999</v>
      </c>
      <c r="D15" s="7"/>
    </row>
    <row r="16" spans="2:7" x14ac:dyDescent="0.25">
      <c r="B16" s="6" t="s">
        <v>7</v>
      </c>
      <c r="C16" s="1">
        <f>C36/52</f>
        <v>21.442307692307693</v>
      </c>
      <c r="D16" s="7"/>
    </row>
    <row r="17" spans="2:7" x14ac:dyDescent="0.25">
      <c r="B17" s="10" t="s">
        <v>8</v>
      </c>
      <c r="C17" s="26">
        <f>C14-C15-C16</f>
        <v>277.65769230769234</v>
      </c>
      <c r="D17" s="7"/>
      <c r="F17" s="22">
        <f>C17-G17</f>
        <v>0</v>
      </c>
      <c r="G17" s="23">
        <f>C37/52</f>
        <v>277.65769230769234</v>
      </c>
    </row>
    <row r="18" spans="2:7" ht="8.25" customHeight="1" x14ac:dyDescent="0.25">
      <c r="B18" s="6"/>
      <c r="D18" s="7"/>
    </row>
    <row r="19" spans="2:7" x14ac:dyDescent="0.25">
      <c r="B19" s="6" t="s">
        <v>9</v>
      </c>
      <c r="C19" s="1">
        <f>C39/52</f>
        <v>22.459499999999998</v>
      </c>
      <c r="D19" s="7"/>
    </row>
    <row r="20" spans="2:7" ht="8.25" customHeight="1" x14ac:dyDescent="0.25">
      <c r="B20" s="6"/>
      <c r="D20" s="7"/>
    </row>
    <row r="21" spans="2:7" ht="15.75" thickBot="1" x14ac:dyDescent="0.3">
      <c r="B21" s="20" t="s">
        <v>10</v>
      </c>
      <c r="C21" s="21">
        <f>C14+C19</f>
        <v>341.20949999999999</v>
      </c>
      <c r="D21" s="7"/>
    </row>
    <row r="22" spans="2:7" ht="7.5" customHeight="1" thickTop="1" x14ac:dyDescent="0.25">
      <c r="B22" s="8"/>
      <c r="C22" s="2"/>
      <c r="D22" s="19"/>
    </row>
    <row r="23" spans="2:7" x14ac:dyDescent="0.25">
      <c r="B23" s="18" t="s">
        <v>11</v>
      </c>
      <c r="D23" s="7"/>
    </row>
    <row r="24" spans="2:7" x14ac:dyDescent="0.25">
      <c r="B24" s="6" t="s">
        <v>5</v>
      </c>
      <c r="C24" s="1">
        <f>C34/12</f>
        <v>1381.25</v>
      </c>
      <c r="D24" s="7"/>
    </row>
    <row r="25" spans="2:7" x14ac:dyDescent="0.25">
      <c r="B25" s="6" t="s">
        <v>6</v>
      </c>
      <c r="C25" s="1">
        <f>C35/12</f>
        <v>85.149999999999991</v>
      </c>
      <c r="D25" s="7"/>
    </row>
    <row r="26" spans="2:7" x14ac:dyDescent="0.25">
      <c r="B26" s="6" t="s">
        <v>7</v>
      </c>
      <c r="C26" s="1">
        <f>C36/12</f>
        <v>92.916666666666671</v>
      </c>
      <c r="D26" s="7"/>
    </row>
    <row r="27" spans="2:7" x14ac:dyDescent="0.25">
      <c r="B27" s="10" t="s">
        <v>8</v>
      </c>
      <c r="C27" s="26">
        <f>C24-C25-C26</f>
        <v>1203.1833333333332</v>
      </c>
      <c r="D27" s="7"/>
      <c r="F27" s="22">
        <f>C27-G27</f>
        <v>0</v>
      </c>
      <c r="G27" s="23">
        <f>C37/12</f>
        <v>1203.1833333333334</v>
      </c>
    </row>
    <row r="28" spans="2:7" ht="8.25" customHeight="1" x14ac:dyDescent="0.25">
      <c r="B28" s="6"/>
      <c r="D28" s="7"/>
    </row>
    <row r="29" spans="2:7" x14ac:dyDescent="0.25">
      <c r="B29" s="6" t="s">
        <v>9</v>
      </c>
      <c r="C29" s="1">
        <f>C39/12</f>
        <v>97.3245</v>
      </c>
      <c r="D29" s="7"/>
    </row>
    <row r="30" spans="2:7" ht="8.25" customHeight="1" x14ac:dyDescent="0.25">
      <c r="B30" s="6"/>
      <c r="D30" s="7"/>
    </row>
    <row r="31" spans="2:7" ht="15.75" thickBot="1" x14ac:dyDescent="0.3">
      <c r="B31" s="20" t="s">
        <v>10</v>
      </c>
      <c r="C31" s="21">
        <f>C24+C29</f>
        <v>1478.5744999999999</v>
      </c>
      <c r="D31" s="7"/>
    </row>
    <row r="32" spans="2:7" ht="7.5" customHeight="1" thickTop="1" x14ac:dyDescent="0.25">
      <c r="B32" s="8"/>
      <c r="C32" s="2"/>
      <c r="D32" s="19"/>
    </row>
    <row r="33" spans="2:4" x14ac:dyDescent="0.25">
      <c r="B33" s="18" t="s">
        <v>12</v>
      </c>
      <c r="D33" s="7"/>
    </row>
    <row r="34" spans="2:4" x14ac:dyDescent="0.25">
      <c r="B34" s="6" t="s">
        <v>5</v>
      </c>
      <c r="C34" s="1">
        <f>C5*C6*52</f>
        <v>16575</v>
      </c>
      <c r="D34" s="7"/>
    </row>
    <row r="35" spans="2:4" x14ac:dyDescent="0.25">
      <c r="B35" s="6" t="s">
        <v>6</v>
      </c>
      <c r="C35" s="1">
        <f>(C34-G5)*G9</f>
        <v>1021.8</v>
      </c>
      <c r="D35" s="7"/>
    </row>
    <row r="36" spans="2:4" x14ac:dyDescent="0.25">
      <c r="B36" s="6" t="s">
        <v>7</v>
      </c>
      <c r="C36" s="1">
        <f>(C34-G6)*G8</f>
        <v>1115</v>
      </c>
      <c r="D36" s="7"/>
    </row>
    <row r="37" spans="2:4" x14ac:dyDescent="0.25">
      <c r="B37" s="10" t="s">
        <v>8</v>
      </c>
      <c r="C37" s="26">
        <f>C34-C35-C36</f>
        <v>14438.2</v>
      </c>
      <c r="D37" s="7"/>
    </row>
    <row r="38" spans="2:4" ht="9" customHeight="1" x14ac:dyDescent="0.25">
      <c r="B38" s="6"/>
      <c r="D38" s="7"/>
    </row>
    <row r="39" spans="2:4" x14ac:dyDescent="0.25">
      <c r="B39" s="6" t="s">
        <v>9</v>
      </c>
      <c r="C39" s="1">
        <f>(C34-G7)*G10</f>
        <v>1167.894</v>
      </c>
      <c r="D39" s="7"/>
    </row>
    <row r="40" spans="2:4" ht="8.25" customHeight="1" x14ac:dyDescent="0.25">
      <c r="B40" s="6"/>
      <c r="D40" s="7"/>
    </row>
    <row r="41" spans="2:4" ht="15.75" thickBot="1" x14ac:dyDescent="0.3">
      <c r="B41" s="20" t="s">
        <v>10</v>
      </c>
      <c r="C41" s="21">
        <f>C34+C39</f>
        <v>17742.894</v>
      </c>
      <c r="D41" s="7"/>
    </row>
    <row r="42" spans="2:4" ht="15.75" thickTop="1" x14ac:dyDescent="0.25">
      <c r="B42" s="8"/>
      <c r="C42" s="2"/>
      <c r="D42" s="19"/>
    </row>
  </sheetData>
  <sheetProtection sheet="1" objects="1" scenarios="1"/>
  <mergeCells count="6">
    <mergeCell ref="B11:D11"/>
    <mergeCell ref="B1:D1"/>
    <mergeCell ref="B3:D3"/>
    <mergeCell ref="F3:G3"/>
    <mergeCell ref="B8:D8"/>
    <mergeCell ref="B9:D9"/>
  </mergeCells>
  <conditionalFormatting sqref="F27">
    <cfRule type="cellIs" dxfId="3" priority="2" operator="equal">
      <formula>0</formula>
    </cfRule>
  </conditionalFormatting>
  <conditionalFormatting sqref="F17">
    <cfRule type="cellIs" dxfId="2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42"/>
  <sheetViews>
    <sheetView workbookViewId="0">
      <selection activeCell="F36" sqref="F36"/>
    </sheetView>
  </sheetViews>
  <sheetFormatPr defaultRowHeight="15" x14ac:dyDescent="0.25"/>
  <cols>
    <col min="1" max="1" width="4.28515625" customWidth="1"/>
    <col min="2" max="2" width="28" customWidth="1"/>
    <col min="3" max="3" width="10.140625" bestFit="1" customWidth="1"/>
    <col min="4" max="4" width="3.42578125" customWidth="1"/>
    <col min="5" max="5" width="3.5703125" customWidth="1"/>
    <col min="6" max="6" width="24" customWidth="1"/>
    <col min="7" max="7" width="10.5703125" bestFit="1" customWidth="1"/>
  </cols>
  <sheetData>
    <row r="1" spans="2:7" x14ac:dyDescent="0.25">
      <c r="B1" s="34" t="s">
        <v>26</v>
      </c>
      <c r="C1" s="35"/>
      <c r="D1" s="36"/>
      <c r="F1" s="24" t="s">
        <v>25</v>
      </c>
      <c r="G1" s="25" t="s">
        <v>24</v>
      </c>
    </row>
    <row r="3" spans="2:7" x14ac:dyDescent="0.25">
      <c r="B3" s="34" t="s">
        <v>20</v>
      </c>
      <c r="C3" s="35"/>
      <c r="D3" s="36"/>
      <c r="F3" s="34" t="s">
        <v>19</v>
      </c>
      <c r="G3" s="36"/>
    </row>
    <row r="4" spans="2:7" ht="9" customHeight="1" x14ac:dyDescent="0.25">
      <c r="B4" s="6"/>
      <c r="D4" s="7"/>
      <c r="F4" s="3"/>
      <c r="G4" s="5"/>
    </row>
    <row r="5" spans="2:7" x14ac:dyDescent="0.25">
      <c r="B5" s="6" t="s">
        <v>0</v>
      </c>
      <c r="C5" s="11">
        <v>8.5</v>
      </c>
      <c r="D5" s="7"/>
      <c r="F5" s="6" t="s">
        <v>13</v>
      </c>
      <c r="G5" s="15">
        <v>8060</v>
      </c>
    </row>
    <row r="6" spans="2:7" x14ac:dyDescent="0.25">
      <c r="B6" s="6" t="s">
        <v>1</v>
      </c>
      <c r="C6" s="12">
        <v>37.5</v>
      </c>
      <c r="D6" s="7"/>
      <c r="F6" s="6" t="s">
        <v>14</v>
      </c>
      <c r="G6" s="9">
        <f>C7*10</f>
        <v>11000</v>
      </c>
    </row>
    <row r="7" spans="2:7" x14ac:dyDescent="0.25">
      <c r="B7" s="8" t="s">
        <v>2</v>
      </c>
      <c r="C7" s="13">
        <v>1100</v>
      </c>
      <c r="D7" s="14" t="s">
        <v>3</v>
      </c>
      <c r="F7" s="6" t="s">
        <v>15</v>
      </c>
      <c r="G7" s="15">
        <v>8112</v>
      </c>
    </row>
    <row r="8" spans="2:7" x14ac:dyDescent="0.25">
      <c r="B8" s="37" t="s">
        <v>22</v>
      </c>
      <c r="C8" s="38"/>
      <c r="D8" s="39"/>
      <c r="F8" s="6" t="s">
        <v>16</v>
      </c>
      <c r="G8" s="16">
        <v>0.2</v>
      </c>
    </row>
    <row r="9" spans="2:7" x14ac:dyDescent="0.25">
      <c r="B9" s="37" t="s">
        <v>23</v>
      </c>
      <c r="C9" s="38"/>
      <c r="D9" s="39"/>
      <c r="F9" s="6" t="s">
        <v>17</v>
      </c>
      <c r="G9" s="16">
        <v>0.12</v>
      </c>
    </row>
    <row r="10" spans="2:7" x14ac:dyDescent="0.25">
      <c r="F10" s="8" t="s">
        <v>18</v>
      </c>
      <c r="G10" s="17">
        <v>0.13800000000000001</v>
      </c>
    </row>
    <row r="11" spans="2:7" ht="15" customHeight="1" x14ac:dyDescent="0.25">
      <c r="B11" s="34" t="s">
        <v>21</v>
      </c>
      <c r="C11" s="35"/>
      <c r="D11" s="36"/>
    </row>
    <row r="12" spans="2:7" ht="7.5" customHeight="1" x14ac:dyDescent="0.25">
      <c r="B12" s="3"/>
      <c r="C12" s="4"/>
      <c r="D12" s="5"/>
    </row>
    <row r="13" spans="2:7" x14ac:dyDescent="0.25">
      <c r="B13" s="18" t="s">
        <v>4</v>
      </c>
      <c r="D13" s="7"/>
    </row>
    <row r="14" spans="2:7" x14ac:dyDescent="0.25">
      <c r="B14" s="6" t="s">
        <v>5</v>
      </c>
      <c r="C14" s="1">
        <f>C34/52</f>
        <v>318.75</v>
      </c>
      <c r="D14" s="7"/>
    </row>
    <row r="15" spans="2:7" x14ac:dyDescent="0.25">
      <c r="B15" s="6" t="s">
        <v>6</v>
      </c>
      <c r="C15" s="1">
        <f>C35/52</f>
        <v>19.649999999999999</v>
      </c>
      <c r="D15" s="7"/>
    </row>
    <row r="16" spans="2:7" x14ac:dyDescent="0.25">
      <c r="B16" s="6" t="s">
        <v>7</v>
      </c>
      <c r="C16" s="1">
        <f>C36/52</f>
        <v>21.442307692307693</v>
      </c>
      <c r="D16" s="7"/>
    </row>
    <row r="17" spans="2:7" x14ac:dyDescent="0.25">
      <c r="B17" s="6" t="s">
        <v>8</v>
      </c>
      <c r="C17" s="1">
        <f>C14-C15-C16</f>
        <v>277.65769230769234</v>
      </c>
      <c r="D17" s="7"/>
      <c r="F17" s="22">
        <f>C17-G17</f>
        <v>0</v>
      </c>
      <c r="G17" s="23">
        <f>C37/52</f>
        <v>277.65769230769234</v>
      </c>
    </row>
    <row r="18" spans="2:7" x14ac:dyDescent="0.25">
      <c r="B18" s="6"/>
      <c r="D18" s="7"/>
    </row>
    <row r="19" spans="2:7" x14ac:dyDescent="0.25">
      <c r="B19" s="6" t="s">
        <v>9</v>
      </c>
      <c r="C19" s="1">
        <f>C39/52</f>
        <v>22.459499999999998</v>
      </c>
      <c r="D19" s="7"/>
    </row>
    <row r="20" spans="2:7" x14ac:dyDescent="0.25">
      <c r="B20" s="6"/>
      <c r="D20" s="7"/>
    </row>
    <row r="21" spans="2:7" ht="15.75" thickBot="1" x14ac:dyDescent="0.3">
      <c r="B21" s="20" t="s">
        <v>10</v>
      </c>
      <c r="C21" s="21">
        <f>C14+C19</f>
        <v>341.20949999999999</v>
      </c>
      <c r="D21" s="7"/>
    </row>
    <row r="22" spans="2:7" ht="7.5" customHeight="1" thickTop="1" x14ac:dyDescent="0.25">
      <c r="B22" s="6"/>
      <c r="D22" s="7"/>
    </row>
    <row r="23" spans="2:7" x14ac:dyDescent="0.25">
      <c r="B23" s="18" t="s">
        <v>11</v>
      </c>
      <c r="D23" s="7"/>
    </row>
    <row r="24" spans="2:7" x14ac:dyDescent="0.25">
      <c r="B24" s="6" t="s">
        <v>5</v>
      </c>
      <c r="C24" s="1">
        <f>C34/12</f>
        <v>1381.25</v>
      </c>
      <c r="D24" s="7"/>
    </row>
    <row r="25" spans="2:7" x14ac:dyDescent="0.25">
      <c r="B25" s="6" t="s">
        <v>6</v>
      </c>
      <c r="C25" s="1">
        <f>C35/12</f>
        <v>85.149999999999991</v>
      </c>
      <c r="D25" s="7"/>
    </row>
    <row r="26" spans="2:7" x14ac:dyDescent="0.25">
      <c r="B26" s="6" t="s">
        <v>7</v>
      </c>
      <c r="C26" s="1">
        <f>C36/12</f>
        <v>92.916666666666671</v>
      </c>
      <c r="D26" s="7"/>
    </row>
    <row r="27" spans="2:7" x14ac:dyDescent="0.25">
      <c r="B27" s="6" t="s">
        <v>8</v>
      </c>
      <c r="C27" s="1">
        <f>C24-C25-C26</f>
        <v>1203.1833333333332</v>
      </c>
      <c r="D27" s="7"/>
      <c r="F27" s="22">
        <f>C27-G27</f>
        <v>0</v>
      </c>
      <c r="G27" s="23">
        <f>C37/12</f>
        <v>1203.1833333333334</v>
      </c>
    </row>
    <row r="28" spans="2:7" x14ac:dyDescent="0.25">
      <c r="B28" s="6"/>
      <c r="D28" s="7"/>
    </row>
    <row r="29" spans="2:7" x14ac:dyDescent="0.25">
      <c r="B29" s="6" t="s">
        <v>9</v>
      </c>
      <c r="C29" s="1">
        <f>C39/12</f>
        <v>97.3245</v>
      </c>
      <c r="D29" s="7"/>
    </row>
    <row r="30" spans="2:7" x14ac:dyDescent="0.25">
      <c r="B30" s="6"/>
      <c r="D30" s="7"/>
    </row>
    <row r="31" spans="2:7" ht="15.75" thickBot="1" x14ac:dyDescent="0.3">
      <c r="B31" s="20" t="s">
        <v>10</v>
      </c>
      <c r="C31" s="21">
        <f>C24+C29</f>
        <v>1478.5744999999999</v>
      </c>
      <c r="D31" s="7"/>
    </row>
    <row r="32" spans="2:7" ht="7.5" customHeight="1" thickTop="1" x14ac:dyDescent="0.25">
      <c r="B32" s="6"/>
      <c r="D32" s="7"/>
    </row>
    <row r="33" spans="2:4" x14ac:dyDescent="0.25">
      <c r="B33" s="18" t="s">
        <v>12</v>
      </c>
      <c r="D33" s="7"/>
    </row>
    <row r="34" spans="2:4" x14ac:dyDescent="0.25">
      <c r="B34" s="6" t="s">
        <v>5</v>
      </c>
      <c r="C34" s="1">
        <f>C5*C6*52</f>
        <v>16575</v>
      </c>
      <c r="D34" s="7"/>
    </row>
    <row r="35" spans="2:4" x14ac:dyDescent="0.25">
      <c r="B35" s="6" t="s">
        <v>6</v>
      </c>
      <c r="C35" s="1">
        <f>(C34-G5)*G9</f>
        <v>1021.8</v>
      </c>
      <c r="D35" s="7"/>
    </row>
    <row r="36" spans="2:4" x14ac:dyDescent="0.25">
      <c r="B36" s="6" t="s">
        <v>7</v>
      </c>
      <c r="C36" s="1">
        <f>(C34-G6)*G8</f>
        <v>1115</v>
      </c>
      <c r="D36" s="7"/>
    </row>
    <row r="37" spans="2:4" x14ac:dyDescent="0.25">
      <c r="B37" s="6" t="s">
        <v>8</v>
      </c>
      <c r="C37" s="1">
        <f>C34-C35-C36</f>
        <v>14438.2</v>
      </c>
      <c r="D37" s="7"/>
    </row>
    <row r="38" spans="2:4" x14ac:dyDescent="0.25">
      <c r="B38" s="6"/>
      <c r="D38" s="7"/>
    </row>
    <row r="39" spans="2:4" x14ac:dyDescent="0.25">
      <c r="B39" s="6" t="s">
        <v>9</v>
      </c>
      <c r="C39" s="1">
        <f>(C34-G7)*G10</f>
        <v>1167.894</v>
      </c>
      <c r="D39" s="7"/>
    </row>
    <row r="40" spans="2:4" x14ac:dyDescent="0.25">
      <c r="B40" s="6"/>
      <c r="D40" s="7"/>
    </row>
    <row r="41" spans="2:4" ht="15.75" thickBot="1" x14ac:dyDescent="0.3">
      <c r="B41" s="20" t="s">
        <v>10</v>
      </c>
      <c r="C41" s="21">
        <f>C34+C39</f>
        <v>17742.894</v>
      </c>
      <c r="D41" s="7"/>
    </row>
    <row r="42" spans="2:4" ht="15.75" thickTop="1" x14ac:dyDescent="0.25">
      <c r="B42" s="8"/>
      <c r="C42" s="2"/>
      <c r="D42" s="19"/>
    </row>
  </sheetData>
  <mergeCells count="6">
    <mergeCell ref="B1:D1"/>
    <mergeCell ref="B3:D3"/>
    <mergeCell ref="F3:G3"/>
    <mergeCell ref="B11:D11"/>
    <mergeCell ref="B8:D8"/>
    <mergeCell ref="B9:D9"/>
  </mergeCells>
  <conditionalFormatting sqref="F27">
    <cfRule type="cellIs" dxfId="1" priority="2" operator="equal">
      <formula>0</formula>
    </cfRule>
  </conditionalFormatting>
  <conditionalFormatting sqref="F1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Protected2020-21</vt:lpstr>
      <vt:lpstr>2020-21</vt:lpstr>
      <vt:lpstr>Protected2019-20</vt:lpstr>
      <vt:lpstr>2019-20</vt:lpstr>
      <vt:lpstr>Protected18-19</vt:lpstr>
      <vt:lpstr>2018-19</vt:lpstr>
      <vt:lpstr>Protected17-18</vt:lpstr>
      <vt:lpstr>2017-18</vt:lpstr>
      <vt:lpstr>Protected16-17</vt:lpstr>
      <vt:lpstr>2016-17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Knight</dc:creator>
  <cp:lastModifiedBy>Aaron</cp:lastModifiedBy>
  <cp:lastPrinted>2016-08-01T14:31:32Z</cp:lastPrinted>
  <dcterms:created xsi:type="dcterms:W3CDTF">2016-08-01T08:49:35Z</dcterms:created>
  <dcterms:modified xsi:type="dcterms:W3CDTF">2020-05-04T14:36:40Z</dcterms:modified>
</cp:coreProperties>
</file>